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workbookProtection lockStructure="1"/>
  <bookViews>
    <workbookView showHorizontalScroll="0" showVerticalScroll="0" showSheetTabs="0" xWindow="240" yWindow="90" windowWidth="9720" windowHeight="7320" tabRatio="854"/>
  </bookViews>
  <sheets>
    <sheet name="ОпросныйЛистСГПМ" sheetId="53" r:id="rId1"/>
  </sheets>
  <definedNames>
    <definedName name="Name_Class">ОпросныйЛистСГПМ!$B$10</definedName>
    <definedName name="Name_Customer">ОпросныйЛистСГПМ!$C$63</definedName>
    <definedName name="Name_Object">ОпросныйЛистСГПМ!$B$7</definedName>
    <definedName name="Name_Persona">ОпросныйЛистСГПМ!$C$65</definedName>
    <definedName name="_xlnm.Print_Area" localSheetId="0">ОпросныйЛистСГПМ!$B$1:$Z$69</definedName>
  </definedNames>
  <calcPr calcId="145621"/>
</workbook>
</file>

<file path=xl/calcChain.xml><?xml version="1.0" encoding="utf-8"?>
<calcChain xmlns="http://schemas.openxmlformats.org/spreadsheetml/2006/main">
  <c r="P22" i="53" l="1"/>
  <c r="D42" i="53"/>
  <c r="D36" i="53" l="1"/>
  <c r="R36" i="53" s="1"/>
  <c r="AH137" i="53" l="1"/>
  <c r="AI137" i="53" s="1"/>
  <c r="AJ137" i="53" s="1"/>
  <c r="AK137" i="53" s="1"/>
  <c r="AH138" i="53"/>
  <c r="AI138" i="53" s="1"/>
  <c r="AJ138" i="53" s="1"/>
  <c r="AK138" i="53" s="1"/>
  <c r="AM137" i="53"/>
  <c r="AN137" i="53" s="1"/>
  <c r="AO137" i="53" s="1"/>
  <c r="AP137" i="53" s="1"/>
  <c r="AM138" i="53"/>
  <c r="AN138" i="53" s="1"/>
  <c r="AO138" i="53" s="1"/>
  <c r="AP138" i="53" s="1"/>
  <c r="AE125" i="53"/>
  <c r="AE126" i="53"/>
  <c r="AE127" i="53"/>
  <c r="AE128" i="53"/>
  <c r="AE124" i="53"/>
  <c r="AE109" i="53"/>
  <c r="AE110" i="53"/>
  <c r="AE111" i="53"/>
  <c r="AE112" i="53"/>
  <c r="AE113" i="53"/>
  <c r="AE114" i="53"/>
  <c r="AE115" i="53"/>
  <c r="AE116" i="53"/>
  <c r="AE117" i="53"/>
  <c r="AE118" i="53"/>
  <c r="AE119" i="53"/>
  <c r="AE108" i="53"/>
  <c r="R18" i="53" l="1"/>
  <c r="AM136" i="53"/>
  <c r="AN136" i="53" s="1"/>
  <c r="AO136" i="53" s="1"/>
  <c r="AP136" i="53" s="1"/>
  <c r="AH136" i="53"/>
  <c r="AI136" i="53" s="1"/>
  <c r="AJ136" i="53" s="1"/>
  <c r="AK136" i="53" s="1"/>
  <c r="AM135" i="53"/>
  <c r="AN135" i="53" s="1"/>
  <c r="AO135" i="53" s="1"/>
  <c r="AP135" i="53" s="1"/>
  <c r="AH135" i="53"/>
  <c r="AI135" i="53" s="1"/>
  <c r="AJ135" i="53" s="1"/>
  <c r="AK135" i="53" s="1"/>
  <c r="AM134" i="53"/>
  <c r="AN134" i="53" s="1"/>
  <c r="AO134" i="53" s="1"/>
  <c r="AP134" i="53" s="1"/>
  <c r="AM133" i="53"/>
  <c r="AN133" i="53" s="1"/>
  <c r="AE166" i="53"/>
  <c r="AE165" i="53"/>
  <c r="AE164" i="53"/>
  <c r="AE163" i="53"/>
  <c r="AE162" i="53"/>
  <c r="AD163" i="53"/>
  <c r="AD162" i="53"/>
  <c r="AL165" i="53"/>
  <c r="AD165" i="53" s="1"/>
  <c r="AL166" i="53"/>
  <c r="AD166" i="53" s="1"/>
  <c r="AL164" i="53"/>
  <c r="AD164" i="53" s="1"/>
  <c r="D39" i="53"/>
  <c r="R39" i="53" s="1"/>
  <c r="D33" i="53"/>
  <c r="J22" i="53" s="1"/>
  <c r="AD134" i="53"/>
  <c r="D24" i="53"/>
  <c r="D22" i="53" s="1"/>
  <c r="F6" i="53" s="1"/>
  <c r="AE159" i="53"/>
  <c r="AE147" i="53"/>
  <c r="AE131" i="53"/>
  <c r="AE122" i="53"/>
  <c r="AE106" i="53"/>
  <c r="AE153" i="53"/>
  <c r="AE141" i="53"/>
  <c r="AH134" i="53"/>
  <c r="AI134" i="53" s="1"/>
  <c r="AJ134" i="53" s="1"/>
  <c r="AK134" i="53" s="1"/>
  <c r="AH133" i="53"/>
  <c r="AI133" i="53" s="1"/>
  <c r="AJ133" i="53" s="1"/>
  <c r="AK133" i="53" s="1"/>
  <c r="AO133" i="53" l="1"/>
  <c r="AP133" i="53" s="1"/>
  <c r="N22" i="53"/>
  <c r="P16" i="53" s="1"/>
  <c r="AD138" i="53"/>
  <c r="AD137" i="53"/>
  <c r="L22" i="53"/>
  <c r="N14" i="53" s="1"/>
  <c r="AE134" i="53"/>
  <c r="AD136" i="53"/>
  <c r="AE136" i="53"/>
  <c r="AE138" i="53"/>
  <c r="AE133" i="53"/>
  <c r="AD135" i="53"/>
  <c r="AE135" i="53"/>
  <c r="AE137" i="53"/>
  <c r="D27" i="53"/>
  <c r="F22" i="53" s="1"/>
  <c r="L12" i="53"/>
  <c r="AD133" i="53" l="1"/>
  <c r="D30" i="53" s="1"/>
  <c r="H22" i="53" l="1"/>
  <c r="J10" i="53" s="1"/>
  <c r="R30" i="53"/>
  <c r="C4" i="53"/>
  <c r="H8" i="53" l="1"/>
</calcChain>
</file>

<file path=xl/sharedStrings.xml><?xml version="1.0" encoding="utf-8"?>
<sst xmlns="http://schemas.openxmlformats.org/spreadsheetml/2006/main" count="142" uniqueCount="83">
  <si>
    <t/>
  </si>
  <si>
    <t>230В</t>
  </si>
  <si>
    <t>115В</t>
  </si>
  <si>
    <t>60В</t>
  </si>
  <si>
    <t>Да</t>
  </si>
  <si>
    <t>Нет</t>
  </si>
  <si>
    <t>Номинальный ток нагрузки, Iном.</t>
  </si>
  <si>
    <t xml:space="preserve"> - символ не выбранного / недопустимого параметра</t>
  </si>
  <si>
    <t>#</t>
  </si>
  <si>
    <t>И</t>
  </si>
  <si>
    <t>88 А*ч</t>
  </si>
  <si>
    <t>100 А*ч</t>
  </si>
  <si>
    <t>QF1</t>
  </si>
  <si>
    <t>QF2</t>
  </si>
  <si>
    <t>QF3</t>
  </si>
  <si>
    <t>QF4</t>
  </si>
  <si>
    <t>QF5</t>
  </si>
  <si>
    <t>QF6</t>
  </si>
  <si>
    <t>QF7</t>
  </si>
  <si>
    <t>QF8</t>
  </si>
  <si>
    <t>QF9</t>
  </si>
  <si>
    <t>QF10</t>
  </si>
  <si>
    <t>QF11</t>
  </si>
  <si>
    <t>QF12</t>
  </si>
  <si>
    <t>Дополнительные требования</t>
  </si>
  <si>
    <t>(должность, ФИО полностью, телефон, E-mail)</t>
  </si>
  <si>
    <t>Сведения о заказчике</t>
  </si>
  <si>
    <t>Блок аварийного освещения</t>
  </si>
  <si>
    <r>
      <t xml:space="preserve">Предприятие, организация </t>
    </r>
    <r>
      <rPr>
        <b/>
        <sz val="8"/>
        <rFont val="Times New Roman"/>
        <family val="1"/>
        <charset val="204"/>
      </rPr>
      <t>*)</t>
    </r>
  </si>
  <si>
    <r>
      <t xml:space="preserve">Руководитель, ответственное лицо </t>
    </r>
    <r>
      <rPr>
        <b/>
        <sz val="8"/>
        <rFont val="Times New Roman"/>
        <family val="1"/>
        <charset val="204"/>
      </rPr>
      <t>*)</t>
    </r>
  </si>
  <si>
    <t>*) - поля, обязательные для заполнения</t>
  </si>
  <si>
    <t>Код заказа:</t>
  </si>
  <si>
    <t>33 А*ч</t>
  </si>
  <si>
    <t>54 А*ч</t>
  </si>
  <si>
    <t>75 А*ч</t>
  </si>
  <si>
    <t>Класс напряжения, кВ *)</t>
  </si>
  <si>
    <t>СГПМ-</t>
  </si>
  <si>
    <t>Исполнение СГПМ</t>
  </si>
  <si>
    <t>Номинальное напряжение оперативного постоянного тока, Uном.</t>
  </si>
  <si>
    <t>48В</t>
  </si>
  <si>
    <t>24В</t>
  </si>
  <si>
    <t>Исполнение шкафов ЗВУ и АКБ (ШxВxГ)</t>
  </si>
  <si>
    <t>Выбор из списка</t>
  </si>
  <si>
    <t>Один шкаф (ЗВУ + АКБ)</t>
  </si>
  <si>
    <t>Два шкафа (шкаф АГП + шкаф АКБ)</t>
  </si>
  <si>
    <t>10А</t>
  </si>
  <si>
    <t>20А</t>
  </si>
  <si>
    <t>30А</t>
  </si>
  <si>
    <t>40А</t>
  </si>
  <si>
    <t>50А</t>
  </si>
  <si>
    <t>60А</t>
  </si>
  <si>
    <t>70А</t>
  </si>
  <si>
    <t>80А</t>
  </si>
  <si>
    <t>90А</t>
  </si>
  <si>
    <t>100А</t>
  </si>
  <si>
    <t>110А</t>
  </si>
  <si>
    <t>120А</t>
  </si>
  <si>
    <t>1Ш</t>
  </si>
  <si>
    <t>2Ш</t>
  </si>
  <si>
    <t>Ввод значения</t>
  </si>
  <si>
    <t>Емкость аккумуляторной батареи (0 - означает "без АКБ")</t>
  </si>
  <si>
    <t>С816</t>
  </si>
  <si>
    <t>С826</t>
  </si>
  <si>
    <t>К616</t>
  </si>
  <si>
    <t>К626</t>
  </si>
  <si>
    <t>К614</t>
  </si>
  <si>
    <t>К624</t>
  </si>
  <si>
    <t>Опросный лист для заказа системы гарантированного питания СГПМ</t>
  </si>
  <si>
    <t>Стандартное 800x2100x600мм (цоколь 100мм)</t>
  </si>
  <si>
    <t>Стандартное 800x2200x600мм (цоколь 200мм)</t>
  </si>
  <si>
    <t>Компактное 600x2100x600мм (цоколь 100мм)</t>
  </si>
  <si>
    <t>Компактное 600x2200x600мм (цоколь 200мм)</t>
  </si>
  <si>
    <t>Компактное 600x2100x400мм (цоколь 100мм, одностороннее обслуживание)</t>
  </si>
  <si>
    <t>Компактное 600x2200x400мм (цоколь 200мм, одностороннее обслуживание)</t>
  </si>
  <si>
    <r>
      <t xml:space="preserve">Объект установки СГПМ </t>
    </r>
    <r>
      <rPr>
        <b/>
        <sz val="8"/>
        <rFont val="Times New Roman"/>
        <family val="1"/>
        <charset val="204"/>
      </rPr>
      <t>*)</t>
    </r>
  </si>
  <si>
    <t>Номинальные токи автоматов отходящих линий, А</t>
  </si>
  <si>
    <t>Общество с ограниченной ответственностью "МАГНИТ"</t>
  </si>
  <si>
    <t>Тел: +7-913-788-74-47</t>
  </si>
  <si>
    <t>Отв. лицо: Еськов Алексей Николаевич</t>
  </si>
  <si>
    <t>Электронная почта: info@magnit-nsk.ru</t>
  </si>
  <si>
    <t>Стационарная система «СЕНСОР-СМ»</t>
  </si>
  <si>
    <t>Количество переносных устройств контроля изоляции "СЕНСОР-ПМ"</t>
  </si>
  <si>
    <t>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</si>
</sst>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0"/>
      <name val="Arial"/>
    </font>
    <font>
      <sz val="10"/>
      <name val="Arial"/>
      <family val="2"/>
      <charset val="204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  <charset val="204"/>
    </font>
    <font>
      <sz val="10"/>
      <color indexed="8"/>
      <name val="Arial"/>
      <family val="2"/>
    </font>
    <font>
      <sz val="8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70C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trike/>
      <sz val="10"/>
      <name val="Arial"/>
      <family val="2"/>
      <charset val="204"/>
    </font>
    <font>
      <b/>
      <strike/>
      <sz val="10"/>
      <color rgb="FFFF0000"/>
      <name val="Arial"/>
      <family val="2"/>
      <charset val="204"/>
    </font>
    <font>
      <b/>
      <strike/>
      <sz val="10"/>
      <color rgb="FF0070C0"/>
      <name val="Arial"/>
      <family val="2"/>
      <charset val="204"/>
    </font>
    <font>
      <b/>
      <sz val="12"/>
      <color theme="1" tint="0.499984740745262"/>
      <name val="Times New Roman"/>
      <family val="1"/>
      <charset val="204"/>
    </font>
    <font>
      <b/>
      <sz val="14"/>
      <color rgb="FFFFC000"/>
      <name val="Times New Roman"/>
      <family val="1"/>
      <charset val="204"/>
    </font>
    <font>
      <b/>
      <sz val="14"/>
      <color theme="7" tint="0.59999389629810485"/>
      <name val="Times New Roman"/>
      <family val="1"/>
      <charset val="204"/>
    </font>
    <font>
      <b/>
      <sz val="14"/>
      <color theme="6" tint="0.39997558519241921"/>
      <name val="Times New Roman"/>
      <family val="1"/>
      <charset val="204"/>
    </font>
    <font>
      <b/>
      <sz val="14"/>
      <color theme="0" tint="-9.9978637043366805E-2"/>
      <name val="Times New Roman"/>
      <family val="1"/>
      <charset val="204"/>
    </font>
    <font>
      <b/>
      <sz val="14"/>
      <color theme="8" tint="0.39997558519241921"/>
      <name val="Times New Roman"/>
      <family val="1"/>
      <charset val="204"/>
    </font>
    <font>
      <b/>
      <sz val="14"/>
      <color theme="2" tint="-9.9978637043366805E-2"/>
      <name val="Times New Roman"/>
      <family val="1"/>
      <charset val="204"/>
    </font>
    <font>
      <b/>
      <sz val="14"/>
      <color theme="5" tint="0.59999389629810485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mediumGray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F3F4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369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8" xfId="0" applyFill="1" applyBorder="1" applyProtection="1">
      <protection hidden="1"/>
    </xf>
    <xf numFmtId="0" fontId="11" fillId="2" borderId="0" xfId="0" applyFont="1" applyFill="1" applyBorder="1" applyAlignment="1" applyProtection="1">
      <alignment horizontal="center"/>
      <protection hidden="1"/>
    </xf>
    <xf numFmtId="0" fontId="0" fillId="2" borderId="24" xfId="0" applyFill="1" applyBorder="1" applyProtection="1">
      <protection hidden="1"/>
    </xf>
    <xf numFmtId="0" fontId="11" fillId="2" borderId="10" xfId="0" applyFont="1" applyFill="1" applyBorder="1" applyAlignment="1" applyProtection="1">
      <alignment horizontal="center"/>
      <protection hidden="1"/>
    </xf>
    <xf numFmtId="0" fontId="0" fillId="2" borderId="4" xfId="0" applyFill="1" applyBorder="1" applyProtection="1"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0" fontId="0" fillId="2" borderId="23" xfId="0" applyFill="1" applyBorder="1" applyProtection="1">
      <protection hidden="1"/>
    </xf>
    <xf numFmtId="14" fontId="3" fillId="2" borderId="26" xfId="0" applyNumberFormat="1" applyFont="1" applyFill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2" borderId="23" xfId="0" applyFill="1" applyBorder="1" applyAlignment="1" applyProtection="1">
      <alignment horizontal="center"/>
      <protection hidden="1"/>
    </xf>
    <xf numFmtId="0" fontId="0" fillId="2" borderId="26" xfId="0" applyFill="1" applyBorder="1" applyAlignment="1" applyProtection="1">
      <alignment horizontal="center"/>
      <protection hidden="1"/>
    </xf>
    <xf numFmtId="0" fontId="0" fillId="2" borderId="25" xfId="0" applyFill="1" applyBorder="1" applyAlignment="1" applyProtection="1">
      <alignment horizontal="center"/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0" fontId="10" fillId="2" borderId="18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8" xfId="0" applyFont="1" applyFill="1" applyBorder="1" applyAlignment="1" applyProtection="1">
      <alignment horizontal="center"/>
      <protection hidden="1"/>
    </xf>
    <xf numFmtId="0" fontId="10" fillId="2" borderId="3" xfId="0" applyFont="1" applyFill="1" applyBorder="1" applyAlignment="1" applyProtection="1">
      <alignment horizontal="center"/>
      <protection hidden="1"/>
    </xf>
    <xf numFmtId="0" fontId="10" fillId="2" borderId="10" xfId="0" applyFont="1" applyFill="1" applyBorder="1" applyAlignment="1" applyProtection="1">
      <alignment horizontal="center"/>
      <protection hidden="1"/>
    </xf>
    <xf numFmtId="0" fontId="7" fillId="2" borderId="28" xfId="0" applyFont="1" applyFill="1" applyBorder="1" applyAlignment="1" applyProtection="1">
      <alignment horizontal="left"/>
      <protection hidden="1"/>
    </xf>
    <xf numFmtId="0" fontId="10" fillId="2" borderId="24" xfId="0" applyFont="1" applyFill="1" applyBorder="1" applyAlignment="1" applyProtection="1">
      <alignment horizontal="center"/>
      <protection hidden="1"/>
    </xf>
    <xf numFmtId="0" fontId="10" fillId="2" borderId="28" xfId="0" applyFont="1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4" xfId="0" applyFill="1" applyBorder="1" applyAlignment="1" applyProtection="1">
      <alignment horizontal="center"/>
      <protection hidden="1"/>
    </xf>
    <xf numFmtId="0" fontId="0" fillId="2" borderId="5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7" fillId="2" borderId="8" xfId="0" applyFont="1" applyFill="1" applyBorder="1" applyAlignment="1" applyProtection="1">
      <alignment horizontal="left"/>
      <protection hidden="1"/>
    </xf>
    <xf numFmtId="0" fontId="7" fillId="2" borderId="0" xfId="0" applyFont="1" applyFill="1" applyBorder="1" applyAlignment="1" applyProtection="1">
      <alignment horizontal="left"/>
      <protection hidden="1"/>
    </xf>
    <xf numFmtId="0" fontId="7" fillId="2" borderId="24" xfId="0" applyFont="1" applyFill="1" applyBorder="1" applyAlignment="1" applyProtection="1">
      <alignment horizontal="left"/>
      <protection hidden="1"/>
    </xf>
    <xf numFmtId="0" fontId="12" fillId="0" borderId="5" xfId="0" applyFont="1" applyBorder="1" applyProtection="1">
      <protection hidden="1"/>
    </xf>
    <xf numFmtId="0" fontId="13" fillId="0" borderId="5" xfId="0" applyFont="1" applyBorder="1" applyProtection="1">
      <protection hidden="1"/>
    </xf>
    <xf numFmtId="0" fontId="14" fillId="0" borderId="5" xfId="0" quotePrefix="1" applyFont="1" applyBorder="1" applyAlignment="1" applyProtection="1">
      <alignment vertical="center"/>
      <protection hidden="1"/>
    </xf>
    <xf numFmtId="0" fontId="13" fillId="0" borderId="0" xfId="0" applyFont="1" applyProtection="1">
      <protection hidden="1"/>
    </xf>
    <xf numFmtId="0" fontId="12" fillId="0" borderId="1" xfId="0" applyFont="1" applyBorder="1" applyProtection="1">
      <protection hidden="1"/>
    </xf>
    <xf numFmtId="0" fontId="13" fillId="0" borderId="0" xfId="0" applyFont="1" applyBorder="1" applyProtection="1">
      <protection hidden="1"/>
    </xf>
    <xf numFmtId="0" fontId="14" fillId="0" borderId="0" xfId="0" quotePrefix="1" applyFont="1" applyAlignment="1" applyProtection="1">
      <alignment vertical="center"/>
      <protection hidden="1"/>
    </xf>
    <xf numFmtId="0" fontId="13" fillId="0" borderId="12" xfId="0" applyFont="1" applyBorder="1" applyProtection="1"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Fill="1" applyBorder="1" applyProtection="1">
      <protection hidden="1"/>
    </xf>
    <xf numFmtId="0" fontId="13" fillId="0" borderId="15" xfId="0" applyFont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8" fillId="0" borderId="5" xfId="0" quotePrefix="1" applyFont="1" applyBorder="1" applyAlignment="1" applyProtection="1">
      <alignment horizontal="right" vertical="center"/>
      <protection hidden="1"/>
    </xf>
    <xf numFmtId="0" fontId="16" fillId="0" borderId="0" xfId="0" applyFont="1" applyBorder="1" applyAlignment="1" applyProtection="1">
      <alignment horizontal="right" vertical="center"/>
      <protection hidden="1"/>
    </xf>
    <xf numFmtId="0" fontId="19" fillId="0" borderId="0" xfId="0" quotePrefix="1" applyFont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0" fontId="12" fillId="5" borderId="15" xfId="0" applyFont="1" applyFill="1" applyBorder="1" applyAlignment="1" applyProtection="1">
      <alignment horizontal="center" vertical="center"/>
      <protection hidden="1"/>
    </xf>
    <xf numFmtId="0" fontId="12" fillId="5" borderId="16" xfId="0" applyFont="1" applyFill="1" applyBorder="1" applyAlignment="1" applyProtection="1">
      <alignment horizontal="center" vertical="center"/>
      <protection hidden="1"/>
    </xf>
    <xf numFmtId="0" fontId="12" fillId="4" borderId="15" xfId="0" applyFont="1" applyFill="1" applyBorder="1" applyAlignment="1" applyProtection="1">
      <alignment horizontal="center" vertical="center"/>
      <protection hidden="1"/>
    </xf>
    <xf numFmtId="0" fontId="12" fillId="4" borderId="16" xfId="0" applyFont="1" applyFill="1" applyBorder="1" applyAlignment="1" applyProtection="1">
      <alignment horizontal="center" vertical="center"/>
      <protection hidden="1"/>
    </xf>
    <xf numFmtId="0" fontId="12" fillId="6" borderId="15" xfId="0" quotePrefix="1" applyFont="1" applyFill="1" applyBorder="1" applyAlignment="1" applyProtection="1">
      <alignment horizontal="center" vertical="center"/>
      <protection hidden="1"/>
    </xf>
    <xf numFmtId="0" fontId="12" fillId="6" borderId="16" xfId="0" quotePrefix="1" applyFont="1" applyFill="1" applyBorder="1" applyAlignment="1" applyProtection="1">
      <alignment horizontal="center" vertical="center"/>
      <protection hidden="1"/>
    </xf>
    <xf numFmtId="0" fontId="12" fillId="8" borderId="15" xfId="0" quotePrefix="1" applyFont="1" applyFill="1" applyBorder="1" applyAlignment="1" applyProtection="1">
      <alignment horizontal="center" vertical="center"/>
      <protection hidden="1"/>
    </xf>
    <xf numFmtId="0" fontId="12" fillId="8" borderId="0" xfId="0" quotePrefix="1" applyFont="1" applyFill="1" applyBorder="1" applyAlignment="1" applyProtection="1">
      <alignment horizontal="center" vertical="center"/>
      <protection hidden="1"/>
    </xf>
    <xf numFmtId="0" fontId="12" fillId="9" borderId="15" xfId="0" quotePrefix="1" applyFont="1" applyFill="1" applyBorder="1" applyAlignment="1" applyProtection="1">
      <alignment horizontal="center" vertical="center"/>
      <protection hidden="1"/>
    </xf>
    <xf numFmtId="0" fontId="12" fillId="9" borderId="0" xfId="0" quotePrefix="1" applyFont="1" applyFill="1" applyBorder="1" applyAlignment="1" applyProtection="1">
      <alignment horizontal="center" vertical="center"/>
      <protection hidden="1"/>
    </xf>
    <xf numFmtId="0" fontId="12" fillId="7" borderId="15" xfId="0" quotePrefix="1" applyFont="1" applyFill="1" applyBorder="1" applyAlignment="1" applyProtection="1">
      <alignment horizontal="center" vertical="center"/>
      <protection hidden="1"/>
    </xf>
    <xf numFmtId="0" fontId="12" fillId="7" borderId="0" xfId="0" quotePrefix="1" applyFont="1" applyFill="1" applyBorder="1" applyAlignment="1" applyProtection="1">
      <alignment horizontal="center" vertical="center"/>
      <protection hidden="1"/>
    </xf>
    <xf numFmtId="0" fontId="13" fillId="0" borderId="20" xfId="0" applyFont="1" applyBorder="1" applyProtection="1">
      <protection hidden="1"/>
    </xf>
    <xf numFmtId="0" fontId="13" fillId="0" borderId="1" xfId="0" applyFont="1" applyBorder="1" applyProtection="1">
      <protection hidden="1"/>
    </xf>
    <xf numFmtId="0" fontId="13" fillId="0" borderId="2" xfId="0" applyFont="1" applyBorder="1" applyProtection="1">
      <protection hidden="1"/>
    </xf>
    <xf numFmtId="0" fontId="21" fillId="0" borderId="8" xfId="0" applyFont="1" applyFill="1" applyBorder="1" applyProtection="1">
      <protection hidden="1"/>
    </xf>
    <xf numFmtId="0" fontId="22" fillId="0" borderId="0" xfId="0" applyFont="1" applyBorder="1" applyAlignment="1" applyProtection="1">
      <alignment vertical="center"/>
      <protection hidden="1"/>
    </xf>
    <xf numFmtId="0" fontId="13" fillId="0" borderId="8" xfId="0" applyFont="1" applyBorder="1" applyProtection="1">
      <protection hidden="1"/>
    </xf>
    <xf numFmtId="0" fontId="13" fillId="0" borderId="3" xfId="0" applyFont="1" applyBorder="1" applyProtection="1">
      <protection hidden="1"/>
    </xf>
    <xf numFmtId="0" fontId="12" fillId="0" borderId="24" xfId="0" applyFont="1" applyBorder="1" applyAlignment="1" applyProtection="1">
      <alignment horizontal="right" vertical="center"/>
      <protection hidden="1"/>
    </xf>
    <xf numFmtId="0" fontId="22" fillId="0" borderId="10" xfId="0" applyFont="1" applyBorder="1" applyAlignment="1" applyProtection="1">
      <alignment vertical="center"/>
      <protection hidden="1"/>
    </xf>
    <xf numFmtId="0" fontId="12" fillId="4" borderId="15" xfId="0" applyFont="1" applyFill="1" applyBorder="1" applyAlignment="1" applyProtection="1">
      <alignment horizontal="center"/>
      <protection hidden="1"/>
    </xf>
    <xf numFmtId="0" fontId="12" fillId="4" borderId="16" xfId="0" applyFont="1" applyFill="1" applyBorder="1" applyAlignment="1" applyProtection="1">
      <alignment horizontal="center"/>
      <protection hidden="1"/>
    </xf>
    <xf numFmtId="0" fontId="12" fillId="6" borderId="15" xfId="0" applyFont="1" applyFill="1" applyBorder="1" applyAlignment="1" applyProtection="1">
      <alignment horizontal="center"/>
      <protection hidden="1"/>
    </xf>
    <xf numFmtId="0" fontId="12" fillId="6" borderId="16" xfId="0" applyFont="1" applyFill="1" applyBorder="1" applyAlignment="1" applyProtection="1">
      <alignment horizontal="center"/>
      <protection hidden="1"/>
    </xf>
    <xf numFmtId="0" fontId="13" fillId="8" borderId="15" xfId="0" quotePrefix="1" applyFont="1" applyFill="1" applyBorder="1" applyAlignment="1" applyProtection="1">
      <alignment horizontal="center"/>
      <protection hidden="1"/>
    </xf>
    <xf numFmtId="0" fontId="13" fillId="8" borderId="0" xfId="0" quotePrefix="1" applyFont="1" applyFill="1" applyBorder="1" applyAlignment="1" applyProtection="1">
      <alignment horizontal="center"/>
      <protection hidden="1"/>
    </xf>
    <xf numFmtId="0" fontId="12" fillId="9" borderId="15" xfId="0" applyFont="1" applyFill="1" applyBorder="1" applyAlignment="1" applyProtection="1">
      <alignment horizontal="center"/>
      <protection hidden="1"/>
    </xf>
    <xf numFmtId="0" fontId="13" fillId="0" borderId="24" xfId="0" applyFont="1" applyBorder="1" applyAlignment="1" applyProtection="1">
      <alignment horizontal="left"/>
      <protection hidden="1"/>
    </xf>
    <xf numFmtId="0" fontId="13" fillId="0" borderId="10" xfId="0" applyFont="1" applyBorder="1" applyAlignment="1" applyProtection="1">
      <alignment horizontal="right"/>
      <protection hidden="1"/>
    </xf>
    <xf numFmtId="0" fontId="16" fillId="8" borderId="15" xfId="0" applyFont="1" applyFill="1" applyBorder="1" applyAlignment="1" applyProtection="1">
      <protection hidden="1"/>
    </xf>
    <xf numFmtId="0" fontId="16" fillId="9" borderId="15" xfId="0" applyFont="1" applyFill="1" applyBorder="1" applyAlignment="1" applyProtection="1">
      <protection hidden="1"/>
    </xf>
    <xf numFmtId="0" fontId="16" fillId="0" borderId="0" xfId="0" applyFont="1" applyProtection="1">
      <protection hidden="1"/>
    </xf>
    <xf numFmtId="0" fontId="20" fillId="9" borderId="15" xfId="0" applyFont="1" applyFill="1" applyBorder="1" applyAlignment="1" applyProtection="1">
      <alignment vertical="center"/>
      <protection hidden="1"/>
    </xf>
    <xf numFmtId="0" fontId="13" fillId="0" borderId="4" xfId="0" applyFont="1" applyBorder="1" applyAlignment="1" applyProtection="1">
      <alignment vertical="center"/>
      <protection hidden="1"/>
    </xf>
    <xf numFmtId="0" fontId="16" fillId="0" borderId="5" xfId="0" applyFont="1" applyBorder="1" applyAlignment="1" applyProtection="1">
      <alignment vertical="center"/>
      <protection hidden="1"/>
    </xf>
    <xf numFmtId="0" fontId="13" fillId="9" borderId="5" xfId="0" applyFont="1" applyFill="1" applyBorder="1" applyAlignment="1" applyProtection="1">
      <alignment horizontal="center"/>
      <protection hidden="1"/>
    </xf>
    <xf numFmtId="0" fontId="12" fillId="9" borderId="5" xfId="0" applyFont="1" applyFill="1" applyBorder="1" applyAlignment="1" applyProtection="1">
      <alignment horizontal="center"/>
      <protection hidden="1"/>
    </xf>
    <xf numFmtId="0" fontId="16" fillId="9" borderId="5" xfId="0" applyFont="1" applyFill="1" applyBorder="1" applyAlignment="1" applyProtection="1">
      <protection hidden="1"/>
    </xf>
    <xf numFmtId="0" fontId="16" fillId="7" borderId="15" xfId="0" applyFont="1" applyFill="1" applyBorder="1" applyProtection="1">
      <protection hidden="1"/>
    </xf>
    <xf numFmtId="0" fontId="16" fillId="7" borderId="0" xfId="0" applyFont="1" applyFill="1" applyBorder="1" applyProtection="1">
      <protection hidden="1"/>
    </xf>
    <xf numFmtId="0" fontId="16" fillId="7" borderId="10" xfId="0" applyFont="1" applyFill="1" applyBorder="1" applyProtection="1">
      <protection hidden="1"/>
    </xf>
    <xf numFmtId="0" fontId="16" fillId="0" borderId="4" xfId="0" applyFont="1" applyBorder="1" applyProtection="1">
      <protection hidden="1"/>
    </xf>
    <xf numFmtId="0" fontId="16" fillId="0" borderId="5" xfId="0" applyFont="1" applyBorder="1" applyProtection="1">
      <protection hidden="1"/>
    </xf>
    <xf numFmtId="0" fontId="16" fillId="0" borderId="6" xfId="0" applyFont="1" applyBorder="1" applyProtection="1">
      <protection hidden="1"/>
    </xf>
    <xf numFmtId="0" fontId="19" fillId="0" borderId="0" xfId="0" applyFont="1" applyAlignment="1" applyProtection="1">
      <alignment horizontal="right" indent="1"/>
      <protection hidden="1"/>
    </xf>
    <xf numFmtId="0" fontId="24" fillId="0" borderId="0" xfId="0" applyFont="1" applyAlignment="1" applyProtection="1">
      <alignment horizontal="right" indent="1"/>
      <protection hidden="1"/>
    </xf>
    <xf numFmtId="0" fontId="16" fillId="0" borderId="0" xfId="0" applyFont="1" applyAlignment="1" applyProtection="1">
      <alignment horizontal="right" indent="1"/>
      <protection hidden="1"/>
    </xf>
    <xf numFmtId="0" fontId="24" fillId="0" borderId="0" xfId="0" applyFont="1" applyAlignment="1" applyProtection="1">
      <alignment horizontal="right" vertical="center" indent="1"/>
      <protection hidden="1"/>
    </xf>
    <xf numFmtId="0" fontId="15" fillId="10" borderId="30" xfId="0" applyFont="1" applyFill="1" applyBorder="1" applyAlignment="1" applyProtection="1">
      <alignment horizontal="right" vertical="center"/>
      <protection hidden="1"/>
    </xf>
    <xf numFmtId="0" fontId="26" fillId="0" borderId="0" xfId="0" applyFont="1" applyFill="1" applyAlignment="1" applyProtection="1">
      <alignment horizontal="center" vertical="center"/>
      <protection hidden="1"/>
    </xf>
    <xf numFmtId="4" fontId="27" fillId="0" borderId="8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protection hidden="1"/>
    </xf>
    <xf numFmtId="0" fontId="16" fillId="0" borderId="0" xfId="0" applyFont="1" applyAlignment="1" applyProtection="1">
      <protection hidden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4" fontId="28" fillId="0" borderId="0" xfId="0" applyNumberFormat="1" applyFont="1" applyFill="1" applyAlignment="1" applyProtection="1">
      <alignment horizontal="center" vertical="center"/>
      <protection hidden="1"/>
    </xf>
    <xf numFmtId="0" fontId="25" fillId="0" borderId="0" xfId="0" applyFont="1" applyProtection="1">
      <protection hidden="1"/>
    </xf>
    <xf numFmtId="4" fontId="29" fillId="0" borderId="0" xfId="0" applyNumberFormat="1" applyFont="1" applyBorder="1" applyAlignment="1" applyProtection="1">
      <alignment vertical="center" wrapText="1"/>
      <protection hidden="1"/>
    </xf>
    <xf numFmtId="4" fontId="27" fillId="0" borderId="15" xfId="0" applyNumberFormat="1" applyFont="1" applyBorder="1" applyAlignment="1" applyProtection="1">
      <alignment vertical="center"/>
      <protection hidden="1"/>
    </xf>
    <xf numFmtId="0" fontId="0" fillId="13" borderId="23" xfId="0" applyFill="1" applyBorder="1" applyAlignment="1" applyProtection="1">
      <alignment horizontal="center"/>
      <protection hidden="1"/>
    </xf>
    <xf numFmtId="0" fontId="0" fillId="13" borderId="26" xfId="0" applyFill="1" applyBorder="1" applyAlignment="1" applyProtection="1">
      <alignment horizontal="center"/>
      <protection hidden="1"/>
    </xf>
    <xf numFmtId="0" fontId="0" fillId="13" borderId="25" xfId="0" applyFill="1" applyBorder="1" applyAlignment="1" applyProtection="1">
      <alignment horizontal="center"/>
      <protection hidden="1"/>
    </xf>
    <xf numFmtId="0" fontId="7" fillId="13" borderId="8" xfId="0" applyFont="1" applyFill="1" applyBorder="1" applyAlignment="1" applyProtection="1">
      <alignment horizontal="center"/>
      <protection hidden="1"/>
    </xf>
    <xf numFmtId="0" fontId="7" fillId="13" borderId="0" xfId="0" applyFont="1" applyFill="1" applyBorder="1" applyAlignment="1" applyProtection="1">
      <alignment horizontal="center"/>
      <protection hidden="1"/>
    </xf>
    <xf numFmtId="0" fontId="10" fillId="13" borderId="8" xfId="0" applyFont="1" applyFill="1" applyBorder="1" applyAlignment="1" applyProtection="1">
      <alignment horizontal="center"/>
      <protection hidden="1"/>
    </xf>
    <xf numFmtId="0" fontId="10" fillId="13" borderId="0" xfId="0" applyFont="1" applyFill="1" applyBorder="1" applyAlignment="1" applyProtection="1">
      <alignment horizontal="center"/>
      <protection hidden="1"/>
    </xf>
    <xf numFmtId="0" fontId="10" fillId="13" borderId="3" xfId="0" applyFont="1" applyFill="1" applyBorder="1" applyAlignment="1" applyProtection="1">
      <alignment horizontal="center"/>
      <protection hidden="1"/>
    </xf>
    <xf numFmtId="0" fontId="10" fillId="13" borderId="10" xfId="0" applyFont="1" applyFill="1" applyBorder="1" applyAlignment="1" applyProtection="1">
      <alignment horizontal="center"/>
      <protection hidden="1"/>
    </xf>
    <xf numFmtId="0" fontId="0" fillId="13" borderId="5" xfId="0" applyFill="1" applyBorder="1" applyAlignment="1" applyProtection="1">
      <alignment horizontal="center"/>
      <protection hidden="1"/>
    </xf>
    <xf numFmtId="0" fontId="0" fillId="13" borderId="4" xfId="0" applyFill="1" applyBorder="1" applyProtection="1">
      <protection hidden="1"/>
    </xf>
    <xf numFmtId="0" fontId="30" fillId="13" borderId="23" xfId="0" applyFont="1" applyFill="1" applyBorder="1" applyAlignment="1" applyProtection="1">
      <alignment horizontal="center"/>
      <protection hidden="1"/>
    </xf>
    <xf numFmtId="0" fontId="30" fillId="13" borderId="26" xfId="0" applyFont="1" applyFill="1" applyBorder="1" applyAlignment="1" applyProtection="1">
      <alignment horizontal="center"/>
      <protection hidden="1"/>
    </xf>
    <xf numFmtId="0" fontId="30" fillId="13" borderId="25" xfId="0" applyFont="1" applyFill="1" applyBorder="1" applyAlignment="1" applyProtection="1">
      <alignment horizontal="center"/>
      <protection hidden="1"/>
    </xf>
    <xf numFmtId="0" fontId="31" fillId="13" borderId="8" xfId="0" applyFont="1" applyFill="1" applyBorder="1" applyAlignment="1" applyProtection="1">
      <alignment horizontal="center"/>
      <protection hidden="1"/>
    </xf>
    <xf numFmtId="0" fontId="31" fillId="13" borderId="0" xfId="0" applyFont="1" applyFill="1" applyBorder="1" applyAlignment="1" applyProtection="1">
      <alignment horizontal="center"/>
      <protection hidden="1"/>
    </xf>
    <xf numFmtId="0" fontId="32" fillId="13" borderId="18" xfId="0" applyFont="1" applyFill="1" applyBorder="1" applyAlignment="1" applyProtection="1">
      <alignment horizontal="center"/>
      <protection hidden="1"/>
    </xf>
    <xf numFmtId="0" fontId="32" fillId="13" borderId="13" xfId="0" applyFont="1" applyFill="1" applyBorder="1" applyAlignment="1" applyProtection="1">
      <alignment horizontal="center"/>
      <protection hidden="1"/>
    </xf>
    <xf numFmtId="0" fontId="32" fillId="13" borderId="27" xfId="0" applyFont="1" applyFill="1" applyBorder="1" applyAlignment="1" applyProtection="1">
      <alignment horizontal="center"/>
      <protection hidden="1"/>
    </xf>
    <xf numFmtId="0" fontId="32" fillId="13" borderId="8" xfId="0" applyFont="1" applyFill="1" applyBorder="1" applyAlignment="1" applyProtection="1">
      <alignment horizontal="center"/>
      <protection hidden="1"/>
    </xf>
    <xf numFmtId="0" fontId="32" fillId="13" borderId="0" xfId="0" applyFont="1" applyFill="1" applyBorder="1" applyAlignment="1" applyProtection="1">
      <alignment horizontal="center"/>
      <protection hidden="1"/>
    </xf>
    <xf numFmtId="0" fontId="32" fillId="13" borderId="3" xfId="0" applyFont="1" applyFill="1" applyBorder="1" applyAlignment="1" applyProtection="1">
      <alignment horizontal="center"/>
      <protection hidden="1"/>
    </xf>
    <xf numFmtId="0" fontId="31" fillId="13" borderId="24" xfId="0" applyFont="1" applyFill="1" applyBorder="1" applyAlignment="1" applyProtection="1">
      <alignment horizontal="center"/>
      <protection hidden="1"/>
    </xf>
    <xf numFmtId="0" fontId="31" fillId="13" borderId="10" xfId="0" applyFont="1" applyFill="1" applyBorder="1" applyAlignment="1" applyProtection="1">
      <alignment horizontal="center"/>
      <protection hidden="1"/>
    </xf>
    <xf numFmtId="0" fontId="31" fillId="13" borderId="28" xfId="0" applyFont="1" applyFill="1" applyBorder="1" applyAlignment="1" applyProtection="1">
      <alignment horizontal="center"/>
      <protection hidden="1"/>
    </xf>
    <xf numFmtId="0" fontId="32" fillId="13" borderId="24" xfId="0" applyFont="1" applyFill="1" applyBorder="1" applyAlignment="1" applyProtection="1">
      <alignment horizontal="center"/>
      <protection hidden="1"/>
    </xf>
    <xf numFmtId="0" fontId="32" fillId="13" borderId="10" xfId="0" applyFont="1" applyFill="1" applyBorder="1" applyAlignment="1" applyProtection="1">
      <alignment horizontal="center"/>
      <protection hidden="1"/>
    </xf>
    <xf numFmtId="0" fontId="32" fillId="13" borderId="28" xfId="0" applyFont="1" applyFill="1" applyBorder="1" applyAlignment="1" applyProtection="1">
      <alignment horizontal="center"/>
      <protection hidden="1"/>
    </xf>
    <xf numFmtId="0" fontId="30" fillId="13" borderId="4" xfId="0" applyFont="1" applyFill="1" applyBorder="1" applyAlignment="1" applyProtection="1">
      <alignment horizontal="center"/>
      <protection hidden="1"/>
    </xf>
    <xf numFmtId="0" fontId="30" fillId="13" borderId="5" xfId="0" applyFont="1" applyFill="1" applyBorder="1" applyAlignment="1" applyProtection="1">
      <alignment horizontal="center"/>
      <protection hidden="1"/>
    </xf>
    <xf numFmtId="0" fontId="30" fillId="13" borderId="4" xfId="0" applyFont="1" applyFill="1" applyBorder="1" applyProtection="1">
      <protection hidden="1"/>
    </xf>
    <xf numFmtId="0" fontId="30" fillId="13" borderId="5" xfId="0" applyFont="1" applyFill="1" applyBorder="1" applyProtection="1">
      <protection hidden="1"/>
    </xf>
    <xf numFmtId="0" fontId="30" fillId="13" borderId="6" xfId="0" applyFont="1" applyFill="1" applyBorder="1" applyProtection="1">
      <protection hidden="1"/>
    </xf>
    <xf numFmtId="0" fontId="12" fillId="8" borderId="47" xfId="0" quotePrefix="1" applyFont="1" applyFill="1" applyBorder="1" applyAlignment="1" applyProtection="1">
      <alignment horizontal="center" vertical="center"/>
      <protection hidden="1"/>
    </xf>
    <xf numFmtId="0" fontId="31" fillId="13" borderId="18" xfId="0" applyFont="1" applyFill="1" applyBorder="1" applyAlignment="1" applyProtection="1">
      <alignment horizontal="left"/>
      <protection hidden="1"/>
    </xf>
    <xf numFmtId="0" fontId="31" fillId="13" borderId="13" xfId="0" quotePrefix="1" applyFont="1" applyFill="1" applyBorder="1" applyAlignment="1" applyProtection="1">
      <alignment horizontal="left"/>
      <protection hidden="1"/>
    </xf>
    <xf numFmtId="0" fontId="31" fillId="13" borderId="27" xfId="0" quotePrefix="1" applyFont="1" applyFill="1" applyBorder="1" applyAlignment="1" applyProtection="1">
      <alignment horizontal="left"/>
      <protection hidden="1"/>
    </xf>
    <xf numFmtId="0" fontId="31" fillId="13" borderId="24" xfId="0" applyFont="1" applyFill="1" applyBorder="1" applyAlignment="1" applyProtection="1">
      <alignment horizontal="left"/>
      <protection hidden="1"/>
    </xf>
    <xf numFmtId="0" fontId="31" fillId="13" borderId="10" xfId="0" quotePrefix="1" applyFont="1" applyFill="1" applyBorder="1" applyAlignment="1" applyProtection="1">
      <alignment horizontal="left"/>
      <protection hidden="1"/>
    </xf>
    <xf numFmtId="0" fontId="31" fillId="13" borderId="28" xfId="0" quotePrefix="1" applyFont="1" applyFill="1" applyBorder="1" applyAlignment="1" applyProtection="1">
      <alignment horizontal="left"/>
      <protection hidden="1"/>
    </xf>
    <xf numFmtId="0" fontId="30" fillId="13" borderId="6" xfId="0" applyFont="1" applyFill="1" applyBorder="1" applyAlignment="1" applyProtection="1">
      <alignment horizontal="center"/>
      <protection hidden="1"/>
    </xf>
    <xf numFmtId="0" fontId="19" fillId="0" borderId="24" xfId="0" applyFont="1" applyBorder="1" applyAlignment="1" applyProtection="1">
      <alignment vertical="center" wrapText="1"/>
      <protection hidden="1"/>
    </xf>
    <xf numFmtId="0" fontId="19" fillId="0" borderId="10" xfId="0" applyFont="1" applyBorder="1" applyAlignment="1" applyProtection="1">
      <alignment vertical="center" wrapText="1"/>
      <protection hidden="1"/>
    </xf>
    <xf numFmtId="0" fontId="19" fillId="0" borderId="28" xfId="0" applyFont="1" applyBorder="1" applyAlignment="1" applyProtection="1">
      <alignment vertical="center" wrapText="1"/>
      <protection hidden="1"/>
    </xf>
    <xf numFmtId="0" fontId="19" fillId="0" borderId="8" xfId="0" applyFont="1" applyBorder="1" applyAlignment="1" applyProtection="1">
      <alignment vertical="center" wrapText="1"/>
      <protection hidden="1"/>
    </xf>
    <xf numFmtId="0" fontId="19" fillId="0" borderId="0" xfId="0" applyFont="1" applyBorder="1" applyAlignment="1" applyProtection="1">
      <alignment vertical="center" wrapText="1"/>
      <protection hidden="1"/>
    </xf>
    <xf numFmtId="0" fontId="19" fillId="0" borderId="3" xfId="0" applyFont="1" applyBorder="1" applyAlignment="1" applyProtection="1">
      <alignment vertical="center" wrapText="1"/>
      <protection hidden="1"/>
    </xf>
    <xf numFmtId="0" fontId="16" fillId="8" borderId="47" xfId="0" applyFont="1" applyFill="1" applyBorder="1" applyAlignment="1" applyProtection="1">
      <protection hidden="1"/>
    </xf>
    <xf numFmtId="0" fontId="13" fillId="0" borderId="4" xfId="0" applyFont="1" applyBorder="1" applyAlignment="1" applyProtection="1">
      <alignment horizontal="left"/>
      <protection hidden="1"/>
    </xf>
    <xf numFmtId="0" fontId="13" fillId="0" borderId="5" xfId="0" applyFont="1" applyBorder="1" applyAlignment="1" applyProtection="1">
      <alignment horizontal="right"/>
      <protection hidden="1"/>
    </xf>
    <xf numFmtId="0" fontId="13" fillId="8" borderId="39" xfId="0" applyFont="1" applyFill="1" applyBorder="1" applyAlignment="1" applyProtection="1">
      <alignment horizontal="center"/>
      <protection hidden="1"/>
    </xf>
    <xf numFmtId="0" fontId="12" fillId="8" borderId="5" xfId="0" applyFont="1" applyFill="1" applyBorder="1" applyAlignment="1" applyProtection="1">
      <alignment horizontal="center"/>
      <protection hidden="1"/>
    </xf>
    <xf numFmtId="0" fontId="16" fillId="8" borderId="5" xfId="0" applyFont="1" applyFill="1" applyBorder="1" applyAlignment="1" applyProtection="1">
      <protection hidden="1"/>
    </xf>
    <xf numFmtId="0" fontId="13" fillId="6" borderId="5" xfId="0" applyFont="1" applyFill="1" applyBorder="1" applyAlignment="1" applyProtection="1">
      <alignment horizontal="center"/>
      <protection hidden="1"/>
    </xf>
    <xf numFmtId="0" fontId="12" fillId="6" borderId="5" xfId="0" applyFont="1" applyFill="1" applyBorder="1" applyAlignment="1" applyProtection="1">
      <alignment horizontal="center"/>
      <protection hidden="1"/>
    </xf>
    <xf numFmtId="0" fontId="13" fillId="4" borderId="5" xfId="0" applyFont="1" applyFill="1" applyBorder="1" applyAlignment="1" applyProtection="1">
      <alignment horizontal="center"/>
      <protection hidden="1"/>
    </xf>
    <xf numFmtId="0" fontId="13" fillId="0" borderId="18" xfId="0" applyFont="1" applyBorder="1" applyProtection="1">
      <protection hidden="1"/>
    </xf>
    <xf numFmtId="0" fontId="13" fillId="0" borderId="13" xfId="0" applyFont="1" applyBorder="1" applyProtection="1">
      <protection hidden="1"/>
    </xf>
    <xf numFmtId="0" fontId="13" fillId="0" borderId="27" xfId="0" applyFont="1" applyBorder="1" applyProtection="1">
      <protection hidden="1"/>
    </xf>
    <xf numFmtId="0" fontId="7" fillId="2" borderId="10" xfId="0" applyFont="1" applyFill="1" applyBorder="1" applyAlignment="1" applyProtection="1">
      <alignment horizontal="left"/>
      <protection hidden="1"/>
    </xf>
    <xf numFmtId="0" fontId="0" fillId="13" borderId="23" xfId="0" applyFill="1" applyBorder="1" applyProtection="1">
      <protection hidden="1"/>
    </xf>
    <xf numFmtId="14" fontId="3" fillId="13" borderId="26" xfId="0" applyNumberFormat="1" applyFont="1" applyFill="1" applyBorder="1" applyAlignment="1" applyProtection="1">
      <alignment horizontal="center"/>
      <protection hidden="1"/>
    </xf>
    <xf numFmtId="0" fontId="0" fillId="13" borderId="0" xfId="0" applyFill="1" applyProtection="1">
      <protection hidden="1"/>
    </xf>
    <xf numFmtId="0" fontId="0" fillId="13" borderId="8" xfId="0" applyFill="1" applyBorder="1" applyProtection="1">
      <protection hidden="1"/>
    </xf>
    <xf numFmtId="0" fontId="0" fillId="13" borderId="8" xfId="0" applyFill="1" applyBorder="1" applyAlignment="1" applyProtection="1">
      <alignment horizontal="center"/>
      <protection hidden="1"/>
    </xf>
    <xf numFmtId="0" fontId="0" fillId="13" borderId="0" xfId="0" applyFill="1" applyBorder="1" applyAlignment="1" applyProtection="1">
      <alignment horizontal="center"/>
      <protection hidden="1"/>
    </xf>
    <xf numFmtId="0" fontId="0" fillId="13" borderId="3" xfId="0" applyFill="1" applyBorder="1" applyAlignment="1" applyProtection="1">
      <alignment horizontal="center"/>
      <protection hidden="1"/>
    </xf>
    <xf numFmtId="0" fontId="7" fillId="13" borderId="8" xfId="0" quotePrefix="1" applyFont="1" applyFill="1" applyBorder="1" applyAlignment="1" applyProtection="1">
      <alignment horizontal="center"/>
      <protection hidden="1"/>
    </xf>
    <xf numFmtId="0" fontId="7" fillId="13" borderId="0" xfId="0" quotePrefix="1" applyFont="1" applyFill="1" applyBorder="1" applyAlignment="1" applyProtection="1">
      <alignment horizontal="center"/>
      <protection hidden="1"/>
    </xf>
    <xf numFmtId="0" fontId="0" fillId="13" borderId="24" xfId="0" applyFill="1" applyBorder="1" applyProtection="1">
      <protection hidden="1"/>
    </xf>
    <xf numFmtId="0" fontId="7" fillId="13" borderId="24" xfId="0" quotePrefix="1" applyFont="1" applyFill="1" applyBorder="1" applyAlignment="1" applyProtection="1">
      <alignment horizontal="center"/>
      <protection hidden="1"/>
    </xf>
    <xf numFmtId="0" fontId="7" fillId="13" borderId="10" xfId="0" quotePrefix="1" applyFont="1" applyFill="1" applyBorder="1" applyAlignment="1" applyProtection="1">
      <alignment horizontal="center"/>
      <protection hidden="1"/>
    </xf>
    <xf numFmtId="0" fontId="10" fillId="13" borderId="4" xfId="0" applyFont="1" applyFill="1" applyBorder="1" applyAlignment="1" applyProtection="1">
      <alignment horizontal="center"/>
      <protection hidden="1"/>
    </xf>
    <xf numFmtId="0" fontId="10" fillId="13" borderId="5" xfId="0" applyFont="1" applyFill="1" applyBorder="1" applyAlignment="1" applyProtection="1">
      <alignment horizontal="center"/>
      <protection hidden="1"/>
    </xf>
    <xf numFmtId="0" fontId="10" fillId="13" borderId="6" xfId="0" applyFont="1" applyFill="1" applyBorder="1" applyAlignment="1" applyProtection="1">
      <alignment horizontal="center"/>
      <protection hidden="1"/>
    </xf>
    <xf numFmtId="0" fontId="0" fillId="13" borderId="0" xfId="0" applyFill="1" applyAlignment="1" applyProtection="1">
      <alignment horizontal="center"/>
      <protection hidden="1"/>
    </xf>
    <xf numFmtId="0" fontId="12" fillId="11" borderId="0" xfId="0" applyFont="1" applyFill="1" applyBorder="1" applyProtection="1">
      <protection hidden="1"/>
    </xf>
    <xf numFmtId="0" fontId="13" fillId="11" borderId="0" xfId="0" applyFont="1" applyFill="1" applyBorder="1" applyProtection="1">
      <protection hidden="1"/>
    </xf>
    <xf numFmtId="0" fontId="25" fillId="0" borderId="0" xfId="0" applyFont="1" applyFill="1" applyBorder="1" applyAlignment="1" applyProtection="1">
      <alignment vertical="top" wrapText="1"/>
      <protection hidden="1"/>
    </xf>
    <xf numFmtId="1" fontId="24" fillId="12" borderId="9" xfId="0" applyNumberFormat="1" applyFont="1" applyFill="1" applyBorder="1" applyAlignment="1" applyProtection="1">
      <alignment horizontal="center" vertical="center"/>
      <protection locked="0"/>
    </xf>
    <xf numFmtId="0" fontId="0" fillId="11" borderId="0" xfId="0" applyFill="1" applyProtection="1">
      <protection hidden="1"/>
    </xf>
    <xf numFmtId="0" fontId="0" fillId="11" borderId="25" xfId="0" quotePrefix="1" applyFill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" fillId="0" borderId="0" xfId="0" quotePrefix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1" fillId="2" borderId="3" xfId="0" applyFont="1" applyFill="1" applyBorder="1" applyAlignment="1" applyProtection="1">
      <alignment horizontal="left"/>
      <protection locked="0"/>
    </xf>
    <xf numFmtId="0" fontId="11" fillId="2" borderId="28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13" borderId="25" xfId="0" quotePrefix="1" applyFill="1" applyBorder="1" applyAlignment="1" applyProtection="1">
      <alignment horizontal="center"/>
      <protection locked="0"/>
    </xf>
    <xf numFmtId="0" fontId="7" fillId="13" borderId="3" xfId="0" applyFont="1" applyFill="1" applyBorder="1" applyAlignment="1" applyProtection="1">
      <alignment horizontal="left"/>
      <protection locked="0"/>
    </xf>
    <xf numFmtId="0" fontId="7" fillId="13" borderId="28" xfId="0" applyFont="1" applyFill="1" applyBorder="1" applyAlignment="1" applyProtection="1">
      <alignment horizontal="left"/>
      <protection locked="0"/>
    </xf>
    <xf numFmtId="0" fontId="0" fillId="13" borderId="6" xfId="0" applyFill="1" applyBorder="1" applyAlignment="1" applyProtection="1">
      <alignment horizontal="left"/>
      <protection locked="0"/>
    </xf>
    <xf numFmtId="0" fontId="13" fillId="0" borderId="49" xfId="0" applyFont="1" applyBorder="1" applyAlignment="1" applyProtection="1">
      <alignment horizontal="left"/>
      <protection hidden="1"/>
    </xf>
    <xf numFmtId="0" fontId="13" fillId="0" borderId="50" xfId="0" applyFont="1" applyBorder="1" applyAlignment="1" applyProtection="1">
      <alignment horizontal="right"/>
      <protection hidden="1"/>
    </xf>
    <xf numFmtId="0" fontId="12" fillId="2" borderId="47" xfId="0" quotePrefix="1" applyFont="1" applyFill="1" applyBorder="1" applyAlignment="1" applyProtection="1">
      <alignment horizontal="center" vertical="center"/>
      <protection hidden="1"/>
    </xf>
    <xf numFmtId="0" fontId="12" fillId="2" borderId="48" xfId="0" quotePrefix="1" applyFont="1" applyFill="1" applyBorder="1" applyAlignment="1" applyProtection="1">
      <alignment horizontal="center" vertical="center"/>
      <protection hidden="1"/>
    </xf>
    <xf numFmtId="0" fontId="12" fillId="5" borderId="47" xfId="0" quotePrefix="1" applyFont="1" applyFill="1" applyBorder="1" applyAlignment="1" applyProtection="1">
      <alignment horizontal="center" vertical="center"/>
      <protection hidden="1"/>
    </xf>
    <xf numFmtId="0" fontId="12" fillId="5" borderId="48" xfId="0" quotePrefix="1" applyFont="1" applyFill="1" applyBorder="1" applyAlignment="1" applyProtection="1">
      <alignment horizontal="center" vertical="center"/>
      <protection hidden="1"/>
    </xf>
    <xf numFmtId="0" fontId="12" fillId="2" borderId="47" xfId="0" applyFont="1" applyFill="1" applyBorder="1" applyAlignment="1" applyProtection="1">
      <alignment horizontal="center" vertical="center"/>
      <protection hidden="1"/>
    </xf>
    <xf numFmtId="0" fontId="20" fillId="2" borderId="51" xfId="0" applyFont="1" applyFill="1" applyBorder="1" applyAlignment="1" applyProtection="1">
      <alignment vertical="center" wrapText="1"/>
      <protection hidden="1"/>
    </xf>
    <xf numFmtId="0" fontId="20" fillId="2" borderId="52" xfId="0" applyFont="1" applyFill="1" applyBorder="1" applyAlignment="1" applyProtection="1">
      <alignment horizontal="left" vertical="center" wrapText="1"/>
      <protection hidden="1"/>
    </xf>
    <xf numFmtId="0" fontId="12" fillId="5" borderId="47" xfId="0" applyFont="1" applyFill="1" applyBorder="1" applyAlignment="1" applyProtection="1">
      <alignment horizontal="center" vertical="center"/>
      <protection hidden="1"/>
    </xf>
    <xf numFmtId="0" fontId="12" fillId="5" borderId="5" xfId="0" applyFont="1" applyFill="1" applyBorder="1" applyAlignment="1" applyProtection="1">
      <alignment horizontal="center" vertical="center"/>
      <protection hidden="1"/>
    </xf>
    <xf numFmtId="0" fontId="16" fillId="4" borderId="47" xfId="0" applyFont="1" applyFill="1" applyBorder="1" applyAlignment="1" applyProtection="1">
      <protection hidden="1"/>
    </xf>
    <xf numFmtId="0" fontId="12" fillId="4" borderId="47" xfId="0" quotePrefix="1" applyFont="1" applyFill="1" applyBorder="1" applyAlignment="1" applyProtection="1">
      <alignment horizontal="center" vertical="center"/>
      <protection hidden="1"/>
    </xf>
    <xf numFmtId="0" fontId="12" fillId="4" borderId="48" xfId="0" quotePrefix="1" applyFont="1" applyFill="1" applyBorder="1" applyAlignment="1" applyProtection="1">
      <alignment horizontal="center" vertical="center"/>
      <protection hidden="1"/>
    </xf>
    <xf numFmtId="0" fontId="12" fillId="4" borderId="5" xfId="0" applyFont="1" applyFill="1" applyBorder="1" applyAlignment="1" applyProtection="1">
      <alignment horizontal="center"/>
      <protection hidden="1"/>
    </xf>
    <xf numFmtId="0" fontId="16" fillId="6" borderId="47" xfId="0" applyFont="1" applyFill="1" applyBorder="1" applyAlignment="1" applyProtection="1">
      <protection hidden="1"/>
    </xf>
    <xf numFmtId="0" fontId="12" fillId="6" borderId="47" xfId="0" quotePrefix="1" applyFont="1" applyFill="1" applyBorder="1" applyAlignment="1" applyProtection="1">
      <alignment horizontal="center" vertical="center"/>
      <protection hidden="1"/>
    </xf>
    <xf numFmtId="0" fontId="12" fillId="6" borderId="48" xfId="0" quotePrefix="1" applyFont="1" applyFill="1" applyBorder="1" applyAlignment="1" applyProtection="1">
      <alignment horizontal="center" vertical="center"/>
      <protection hidden="1"/>
    </xf>
    <xf numFmtId="0" fontId="16" fillId="6" borderId="5" xfId="0" applyFont="1" applyFill="1" applyBorder="1" applyAlignment="1" applyProtection="1">
      <protection hidden="1"/>
    </xf>
    <xf numFmtId="0" fontId="12" fillId="8" borderId="48" xfId="0" quotePrefix="1" applyFont="1" applyFill="1" applyBorder="1" applyAlignment="1" applyProtection="1">
      <alignment horizontal="center" vertical="center"/>
      <protection hidden="1"/>
    </xf>
    <xf numFmtId="0" fontId="16" fillId="8" borderId="16" xfId="0" applyFont="1" applyFill="1" applyBorder="1" applyAlignment="1" applyProtection="1">
      <protection hidden="1"/>
    </xf>
    <xf numFmtId="0" fontId="16" fillId="9" borderId="47" xfId="0" applyFont="1" applyFill="1" applyBorder="1" applyProtection="1">
      <protection hidden="1"/>
    </xf>
    <xf numFmtId="0" fontId="16" fillId="9" borderId="48" xfId="0" applyFont="1" applyFill="1" applyBorder="1" applyProtection="1">
      <protection hidden="1"/>
    </xf>
    <xf numFmtId="0" fontId="12" fillId="9" borderId="5" xfId="0" quotePrefix="1" applyFont="1" applyFill="1" applyBorder="1" applyAlignment="1" applyProtection="1">
      <alignment horizontal="center" vertical="center"/>
      <protection hidden="1"/>
    </xf>
    <xf numFmtId="0" fontId="12" fillId="9" borderId="16" xfId="0" quotePrefix="1" applyFont="1" applyFill="1" applyBorder="1" applyAlignment="1" applyProtection="1">
      <alignment horizontal="center" vertical="center"/>
      <protection hidden="1"/>
    </xf>
    <xf numFmtId="0" fontId="12" fillId="0" borderId="30" xfId="0" applyFont="1" applyBorder="1" applyAlignment="1" applyProtection="1">
      <alignment horizontal="center" vertical="center"/>
      <protection hidden="1"/>
    </xf>
    <xf numFmtId="0" fontId="12" fillId="0" borderId="31" xfId="0" applyFont="1" applyBorder="1" applyAlignment="1" applyProtection="1">
      <alignment horizontal="center" vertical="center"/>
      <protection hidden="1"/>
    </xf>
    <xf numFmtId="0" fontId="12" fillId="0" borderId="19" xfId="0" applyFont="1" applyBorder="1" applyAlignment="1" applyProtection="1">
      <alignment horizontal="center" vertical="center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/>
      <protection hidden="1"/>
    </xf>
    <xf numFmtId="0" fontId="21" fillId="3" borderId="18" xfId="0" applyFont="1" applyFill="1" applyBorder="1" applyAlignment="1" applyProtection="1">
      <alignment horizontal="center"/>
      <protection hidden="1"/>
    </xf>
    <xf numFmtId="0" fontId="21" fillId="3" borderId="13" xfId="0" applyFont="1" applyFill="1" applyBorder="1" applyAlignment="1" applyProtection="1">
      <alignment horizontal="center"/>
      <protection hidden="1"/>
    </xf>
    <xf numFmtId="0" fontId="21" fillId="3" borderId="0" xfId="0" applyFont="1" applyFill="1" applyBorder="1" applyAlignment="1" applyProtection="1">
      <alignment horizontal="center"/>
      <protection hidden="1"/>
    </xf>
    <xf numFmtId="0" fontId="21" fillId="3" borderId="16" xfId="0" applyFont="1" applyFill="1" applyBorder="1" applyAlignment="1" applyProtection="1">
      <alignment horizontal="center"/>
      <protection hidden="1"/>
    </xf>
    <xf numFmtId="0" fontId="20" fillId="0" borderId="24" xfId="0" applyFont="1" applyBorder="1" applyAlignment="1" applyProtection="1">
      <alignment horizontal="left" vertical="center"/>
      <protection hidden="1"/>
    </xf>
    <xf numFmtId="0" fontId="20" fillId="0" borderId="10" xfId="0" applyFont="1" applyBorder="1" applyAlignment="1" applyProtection="1">
      <alignment horizontal="left" vertical="center"/>
      <protection hidden="1"/>
    </xf>
    <xf numFmtId="0" fontId="20" fillId="0" borderId="17" xfId="0" applyFont="1" applyBorder="1" applyAlignment="1" applyProtection="1">
      <alignment horizontal="left" vertical="center"/>
      <protection hidden="1"/>
    </xf>
    <xf numFmtId="1" fontId="17" fillId="4" borderId="29" xfId="0" applyNumberFormat="1" applyFont="1" applyFill="1" applyBorder="1" applyAlignment="1" applyProtection="1">
      <alignment horizontal="center" vertical="center"/>
      <protection hidden="1"/>
    </xf>
    <xf numFmtId="1" fontId="17" fillId="4" borderId="43" xfId="0" applyNumberFormat="1" applyFont="1" applyFill="1" applyBorder="1" applyAlignment="1" applyProtection="1">
      <alignment horizontal="center" vertical="center"/>
      <protection hidden="1"/>
    </xf>
    <xf numFmtId="1" fontId="17" fillId="6" borderId="29" xfId="0" applyNumberFormat="1" applyFont="1" applyFill="1" applyBorder="1" applyAlignment="1" applyProtection="1">
      <alignment horizontal="center" vertical="center"/>
      <protection hidden="1"/>
    </xf>
    <xf numFmtId="0" fontId="17" fillId="6" borderId="43" xfId="0" applyNumberFormat="1" applyFont="1" applyFill="1" applyBorder="1" applyAlignment="1" applyProtection="1">
      <alignment horizontal="center" vertical="center"/>
      <protection hidden="1"/>
    </xf>
    <xf numFmtId="1" fontId="38" fillId="8" borderId="40" xfId="0" applyNumberFormat="1" applyFont="1" applyFill="1" applyBorder="1" applyAlignment="1" applyProtection="1">
      <alignment horizontal="center" vertical="center"/>
      <protection hidden="1"/>
    </xf>
    <xf numFmtId="1" fontId="38" fillId="8" borderId="39" xfId="0" applyNumberFormat="1" applyFont="1" applyFill="1" applyBorder="1" applyAlignment="1" applyProtection="1">
      <alignment horizontal="center" vertical="center"/>
      <protection hidden="1"/>
    </xf>
    <xf numFmtId="1" fontId="17" fillId="2" borderId="29" xfId="0" applyNumberFormat="1" applyFont="1" applyFill="1" applyBorder="1" applyAlignment="1" applyProtection="1">
      <alignment horizontal="center" vertical="center"/>
      <protection hidden="1"/>
    </xf>
    <xf numFmtId="1" fontId="17" fillId="2" borderId="43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0" fontId="24" fillId="12" borderId="21" xfId="0" applyFont="1" applyFill="1" applyBorder="1" applyAlignment="1" applyProtection="1">
      <alignment horizontal="center" vertical="center"/>
      <protection locked="0"/>
    </xf>
    <xf numFmtId="0" fontId="24" fillId="12" borderId="22" xfId="0" applyFont="1" applyFill="1" applyBorder="1" applyAlignment="1" applyProtection="1">
      <alignment horizontal="center" vertical="center"/>
      <protection locked="0"/>
    </xf>
    <xf numFmtId="1" fontId="17" fillId="8" borderId="29" xfId="0" applyNumberFormat="1" applyFont="1" applyFill="1" applyBorder="1" applyAlignment="1" applyProtection="1">
      <alignment horizontal="center" vertical="center"/>
      <protection hidden="1"/>
    </xf>
    <xf numFmtId="1" fontId="17" fillId="8" borderId="5" xfId="0" applyNumberFormat="1" applyFont="1" applyFill="1" applyBorder="1" applyAlignment="1" applyProtection="1">
      <alignment horizontal="center" vertical="center"/>
      <protection hidden="1"/>
    </xf>
    <xf numFmtId="0" fontId="16" fillId="6" borderId="36" xfId="0" applyFont="1" applyFill="1" applyBorder="1" applyAlignment="1" applyProtection="1">
      <alignment horizontal="center" vertical="center" wrapText="1"/>
      <protection hidden="1"/>
    </xf>
    <xf numFmtId="0" fontId="16" fillId="6" borderId="37" xfId="0" applyFont="1" applyFill="1" applyBorder="1" applyAlignment="1" applyProtection="1">
      <alignment horizontal="center" vertical="center" wrapText="1"/>
      <protection hidden="1"/>
    </xf>
    <xf numFmtId="0" fontId="16" fillId="6" borderId="38" xfId="0" applyFont="1" applyFill="1" applyBorder="1" applyAlignment="1" applyProtection="1">
      <alignment horizontal="center" vertical="center" wrapText="1"/>
      <protection hidden="1"/>
    </xf>
    <xf numFmtId="0" fontId="16" fillId="6" borderId="33" xfId="0" applyFont="1" applyFill="1" applyBorder="1" applyAlignment="1" applyProtection="1">
      <alignment horizontal="center" vertical="center" wrapText="1"/>
      <protection hidden="1"/>
    </xf>
    <xf numFmtId="0" fontId="16" fillId="6" borderId="34" xfId="0" applyFont="1" applyFill="1" applyBorder="1" applyAlignment="1" applyProtection="1">
      <alignment horizontal="center" vertical="center" wrapText="1"/>
      <protection hidden="1"/>
    </xf>
    <xf numFmtId="0" fontId="16" fillId="6" borderId="35" xfId="0" applyFont="1" applyFill="1" applyBorder="1" applyAlignment="1" applyProtection="1">
      <alignment horizontal="center" vertical="center" wrapText="1"/>
      <protection hidden="1"/>
    </xf>
    <xf numFmtId="1" fontId="17" fillId="9" borderId="29" xfId="0" quotePrefix="1" applyNumberFormat="1" applyFont="1" applyFill="1" applyBorder="1" applyAlignment="1" applyProtection="1">
      <alignment horizontal="center" vertical="center"/>
      <protection hidden="1"/>
    </xf>
    <xf numFmtId="1" fontId="17" fillId="9" borderId="5" xfId="0" quotePrefix="1" applyNumberFormat="1" applyFont="1" applyFill="1" applyBorder="1" applyAlignment="1" applyProtection="1">
      <alignment horizontal="center" vertical="center"/>
      <protection hidden="1"/>
    </xf>
    <xf numFmtId="0" fontId="16" fillId="8" borderId="36" xfId="0" applyFont="1" applyFill="1" applyBorder="1" applyAlignment="1" applyProtection="1">
      <alignment horizontal="center" vertical="center" wrapText="1"/>
      <protection hidden="1"/>
    </xf>
    <xf numFmtId="0" fontId="16" fillId="8" borderId="37" xfId="0" applyFont="1" applyFill="1" applyBorder="1" applyAlignment="1" applyProtection="1">
      <alignment horizontal="center" vertical="center" wrapText="1"/>
      <protection hidden="1"/>
    </xf>
    <xf numFmtId="0" fontId="16" fillId="8" borderId="38" xfId="0" applyFont="1" applyFill="1" applyBorder="1" applyAlignment="1" applyProtection="1">
      <alignment horizontal="center" vertical="center" wrapText="1"/>
      <protection hidden="1"/>
    </xf>
    <xf numFmtId="0" fontId="16" fillId="8" borderId="33" xfId="0" applyFont="1" applyFill="1" applyBorder="1" applyAlignment="1" applyProtection="1">
      <alignment horizontal="center" vertical="center" wrapText="1"/>
      <protection hidden="1"/>
    </xf>
    <xf numFmtId="0" fontId="16" fillId="8" borderId="34" xfId="0" applyFont="1" applyFill="1" applyBorder="1" applyAlignment="1" applyProtection="1">
      <alignment horizontal="center" vertical="center" wrapText="1"/>
      <protection hidden="1"/>
    </xf>
    <xf numFmtId="0" fontId="16" fillId="8" borderId="35" xfId="0" applyFont="1" applyFill="1" applyBorder="1" applyAlignment="1" applyProtection="1">
      <alignment horizontal="center" vertical="center" wrapText="1"/>
      <protection hidden="1"/>
    </xf>
    <xf numFmtId="1" fontId="17" fillId="5" borderId="29" xfId="0" applyNumberFormat="1" applyFont="1" applyFill="1" applyBorder="1" applyAlignment="1" applyProtection="1">
      <alignment horizontal="center" vertical="center"/>
      <protection hidden="1"/>
    </xf>
    <xf numFmtId="1" fontId="17" fillId="5" borderId="43" xfId="0" applyNumberFormat="1" applyFont="1" applyFill="1" applyBorder="1" applyAlignment="1" applyProtection="1">
      <alignment horizontal="center" vertical="center"/>
      <protection hidden="1"/>
    </xf>
    <xf numFmtId="0" fontId="16" fillId="4" borderId="36" xfId="0" applyFont="1" applyFill="1" applyBorder="1" applyAlignment="1" applyProtection="1">
      <alignment horizontal="center" vertical="center" wrapText="1"/>
      <protection hidden="1"/>
    </xf>
    <xf numFmtId="0" fontId="16" fillId="4" borderId="37" xfId="0" applyFont="1" applyFill="1" applyBorder="1" applyAlignment="1" applyProtection="1">
      <alignment horizontal="center" vertical="center" wrapText="1"/>
      <protection hidden="1"/>
    </xf>
    <xf numFmtId="0" fontId="16" fillId="4" borderId="38" xfId="0" applyFont="1" applyFill="1" applyBorder="1" applyAlignment="1" applyProtection="1">
      <alignment horizontal="center" vertical="center" wrapText="1"/>
      <protection hidden="1"/>
    </xf>
    <xf numFmtId="0" fontId="16" fillId="4" borderId="33" xfId="0" applyFont="1" applyFill="1" applyBorder="1" applyAlignment="1" applyProtection="1">
      <alignment horizontal="center" vertical="center" wrapText="1"/>
      <protection hidden="1"/>
    </xf>
    <xf numFmtId="0" fontId="16" fillId="4" borderId="34" xfId="0" applyFont="1" applyFill="1" applyBorder="1" applyAlignment="1" applyProtection="1">
      <alignment horizontal="center" vertical="center" wrapText="1"/>
      <protection hidden="1"/>
    </xf>
    <xf numFmtId="0" fontId="16" fillId="4" borderId="35" xfId="0" applyFont="1" applyFill="1" applyBorder="1" applyAlignment="1" applyProtection="1">
      <alignment horizontal="center" vertical="center" wrapText="1"/>
      <protection hidden="1"/>
    </xf>
    <xf numFmtId="0" fontId="16" fillId="5" borderId="36" xfId="0" applyFont="1" applyFill="1" applyBorder="1" applyAlignment="1" applyProtection="1">
      <alignment horizontal="center" vertical="center" wrapText="1"/>
      <protection hidden="1"/>
    </xf>
    <xf numFmtId="0" fontId="16" fillId="5" borderId="37" xfId="0" applyFont="1" applyFill="1" applyBorder="1" applyAlignment="1" applyProtection="1">
      <alignment horizontal="center" vertical="center" wrapText="1"/>
      <protection hidden="1"/>
    </xf>
    <xf numFmtId="0" fontId="16" fillId="5" borderId="38" xfId="0" applyFont="1" applyFill="1" applyBorder="1" applyAlignment="1" applyProtection="1">
      <alignment horizontal="center" vertical="center" wrapText="1"/>
      <protection hidden="1"/>
    </xf>
    <xf numFmtId="0" fontId="16" fillId="5" borderId="33" xfId="0" applyFont="1" applyFill="1" applyBorder="1" applyAlignment="1" applyProtection="1">
      <alignment horizontal="center" vertical="center" wrapText="1"/>
      <protection hidden="1"/>
    </xf>
    <xf numFmtId="0" fontId="16" fillId="5" borderId="34" xfId="0" applyFont="1" applyFill="1" applyBorder="1" applyAlignment="1" applyProtection="1">
      <alignment horizontal="center" vertical="center" wrapText="1"/>
      <protection hidden="1"/>
    </xf>
    <xf numFmtId="0" fontId="16" fillId="5" borderId="35" xfId="0" applyFont="1" applyFill="1" applyBorder="1" applyAlignment="1" applyProtection="1">
      <alignment horizontal="center" vertical="center" wrapText="1"/>
      <protection hidden="1"/>
    </xf>
    <xf numFmtId="0" fontId="33" fillId="11" borderId="0" xfId="0" applyFont="1" applyFill="1" applyBorder="1" applyAlignment="1" applyProtection="1">
      <alignment horizontal="center" vertical="center"/>
      <protection hidden="1"/>
    </xf>
    <xf numFmtId="0" fontId="16" fillId="2" borderId="36" xfId="0" applyFont="1" applyFill="1" applyBorder="1" applyAlignment="1" applyProtection="1">
      <alignment horizontal="center" vertical="center" wrapText="1"/>
      <protection hidden="1"/>
    </xf>
    <xf numFmtId="0" fontId="16" fillId="2" borderId="37" xfId="0" applyFont="1" applyFill="1" applyBorder="1" applyAlignment="1" applyProtection="1">
      <alignment horizontal="center" vertical="center" wrapText="1"/>
      <protection hidden="1"/>
    </xf>
    <xf numFmtId="0" fontId="16" fillId="2" borderId="38" xfId="0" applyFont="1" applyFill="1" applyBorder="1" applyAlignment="1" applyProtection="1">
      <alignment horizontal="center" vertical="center" wrapText="1"/>
      <protection hidden="1"/>
    </xf>
    <xf numFmtId="0" fontId="16" fillId="2" borderId="33" xfId="0" applyFont="1" applyFill="1" applyBorder="1" applyAlignment="1" applyProtection="1">
      <alignment horizontal="center" vertical="center" wrapText="1"/>
      <protection hidden="1"/>
    </xf>
    <xf numFmtId="0" fontId="16" fillId="2" borderId="34" xfId="0" applyFont="1" applyFill="1" applyBorder="1" applyAlignment="1" applyProtection="1">
      <alignment horizontal="center" vertical="center" wrapText="1"/>
      <protection hidden="1"/>
    </xf>
    <xf numFmtId="0" fontId="16" fillId="2" borderId="35" xfId="0" applyFont="1" applyFill="1" applyBorder="1" applyAlignment="1" applyProtection="1">
      <alignment horizontal="center" vertical="center" wrapText="1"/>
      <protection hidden="1"/>
    </xf>
    <xf numFmtId="0" fontId="24" fillId="0" borderId="30" xfId="0" applyFont="1" applyBorder="1" applyAlignment="1" applyProtection="1">
      <alignment horizontal="center" vertical="center"/>
      <protection hidden="1"/>
    </xf>
    <xf numFmtId="0" fontId="24" fillId="0" borderId="31" xfId="0" applyFont="1" applyBorder="1" applyAlignment="1" applyProtection="1">
      <alignment horizontal="center" vertical="center"/>
      <protection hidden="1"/>
    </xf>
    <xf numFmtId="0" fontId="24" fillId="0" borderId="19" xfId="0" applyFont="1" applyBorder="1" applyAlignment="1" applyProtection="1">
      <alignment horizontal="center" vertical="center"/>
      <protection hidden="1"/>
    </xf>
    <xf numFmtId="0" fontId="16" fillId="9" borderId="36" xfId="0" applyFont="1" applyFill="1" applyBorder="1" applyAlignment="1" applyProtection="1">
      <alignment horizontal="center" vertical="center" wrapText="1"/>
      <protection hidden="1"/>
    </xf>
    <xf numFmtId="0" fontId="16" fillId="9" borderId="37" xfId="0" applyFont="1" applyFill="1" applyBorder="1" applyAlignment="1" applyProtection="1">
      <alignment horizontal="center" vertical="center" wrapText="1"/>
      <protection hidden="1"/>
    </xf>
    <xf numFmtId="0" fontId="16" fillId="9" borderId="38" xfId="0" applyFont="1" applyFill="1" applyBorder="1" applyAlignment="1" applyProtection="1">
      <alignment horizontal="center" vertical="center" wrapText="1"/>
      <protection hidden="1"/>
    </xf>
    <xf numFmtId="0" fontId="16" fillId="9" borderId="33" xfId="0" applyFont="1" applyFill="1" applyBorder="1" applyAlignment="1" applyProtection="1">
      <alignment horizontal="center" vertical="center" wrapText="1"/>
      <protection hidden="1"/>
    </xf>
    <xf numFmtId="0" fontId="16" fillId="9" borderId="34" xfId="0" applyFont="1" applyFill="1" applyBorder="1" applyAlignment="1" applyProtection="1">
      <alignment horizontal="center" vertical="center" wrapText="1"/>
      <protection hidden="1"/>
    </xf>
    <xf numFmtId="0" fontId="16" fillId="9" borderId="35" xfId="0" applyFont="1" applyFill="1" applyBorder="1" applyAlignment="1" applyProtection="1">
      <alignment horizontal="center" vertical="center" wrapText="1"/>
      <protection hidden="1"/>
    </xf>
    <xf numFmtId="0" fontId="14" fillId="0" borderId="44" xfId="0" quotePrefix="1" applyFont="1" applyBorder="1" applyAlignment="1" applyProtection="1">
      <alignment horizontal="center" vertical="center"/>
      <protection hidden="1"/>
    </xf>
    <xf numFmtId="0" fontId="14" fillId="0" borderId="44" xfId="0" applyFont="1" applyBorder="1" applyAlignment="1" applyProtection="1">
      <alignment horizontal="center" vertical="center"/>
      <protection hidden="1"/>
    </xf>
    <xf numFmtId="0" fontId="16" fillId="7" borderId="41" xfId="0" applyFont="1" applyFill="1" applyBorder="1" applyAlignment="1" applyProtection="1">
      <alignment horizontal="center" vertical="center" wrapText="1"/>
      <protection hidden="1"/>
    </xf>
    <xf numFmtId="0" fontId="16" fillId="7" borderId="32" xfId="0" applyFont="1" applyFill="1" applyBorder="1" applyAlignment="1" applyProtection="1">
      <alignment horizontal="center" vertical="center" wrapText="1"/>
      <protection hidden="1"/>
    </xf>
    <xf numFmtId="1" fontId="17" fillId="7" borderId="29" xfId="0" quotePrefix="1" applyNumberFormat="1" applyFont="1" applyFill="1" applyBorder="1" applyAlignment="1" applyProtection="1">
      <alignment horizontal="center" vertical="center"/>
      <protection hidden="1"/>
    </xf>
    <xf numFmtId="1" fontId="17" fillId="7" borderId="6" xfId="0" quotePrefix="1" applyNumberFormat="1" applyFont="1" applyFill="1" applyBorder="1" applyAlignment="1" applyProtection="1">
      <alignment horizontal="center" vertical="center"/>
      <protection hidden="1"/>
    </xf>
    <xf numFmtId="0" fontId="21" fillId="3" borderId="20" xfId="0" applyFont="1" applyFill="1" applyBorder="1" applyAlignment="1" applyProtection="1">
      <alignment horizontal="center"/>
      <protection hidden="1"/>
    </xf>
    <xf numFmtId="0" fontId="21" fillId="3" borderId="1" xfId="0" applyFont="1" applyFill="1" applyBorder="1" applyAlignment="1" applyProtection="1">
      <alignment horizontal="center"/>
      <protection hidden="1"/>
    </xf>
    <xf numFmtId="1" fontId="39" fillId="9" borderId="40" xfId="0" applyNumberFormat="1" applyFont="1" applyFill="1" applyBorder="1" applyAlignment="1" applyProtection="1">
      <alignment horizontal="center" vertical="center"/>
      <protection hidden="1"/>
    </xf>
    <xf numFmtId="1" fontId="39" fillId="9" borderId="39" xfId="0" applyNumberFormat="1" applyFont="1" applyFill="1" applyBorder="1" applyAlignment="1" applyProtection="1">
      <alignment horizontal="center" vertical="center"/>
      <protection hidden="1"/>
    </xf>
    <xf numFmtId="0" fontId="21" fillId="3" borderId="8" xfId="0" applyFont="1" applyFill="1" applyBorder="1" applyAlignment="1" applyProtection="1">
      <alignment horizontal="center"/>
      <protection hidden="1"/>
    </xf>
    <xf numFmtId="0" fontId="15" fillId="10" borderId="31" xfId="0" applyFont="1" applyFill="1" applyBorder="1" applyAlignment="1" applyProtection="1">
      <alignment horizontal="left" vertical="center"/>
      <protection hidden="1"/>
    </xf>
    <xf numFmtId="0" fontId="15" fillId="10" borderId="19" xfId="0" applyFont="1" applyFill="1" applyBorder="1" applyAlignment="1" applyProtection="1">
      <alignment horizontal="left" vertical="center"/>
      <protection hidden="1"/>
    </xf>
    <xf numFmtId="0" fontId="19" fillId="8" borderId="45" xfId="0" applyFont="1" applyFill="1" applyBorder="1" applyAlignment="1" applyProtection="1">
      <alignment horizontal="center" vertical="center" wrapText="1"/>
      <protection hidden="1"/>
    </xf>
    <xf numFmtId="0" fontId="19" fillId="8" borderId="7" xfId="0" applyFont="1" applyFill="1" applyBorder="1" applyAlignment="1" applyProtection="1">
      <alignment horizontal="center" vertical="center" wrapText="1"/>
      <protection hidden="1"/>
    </xf>
    <xf numFmtId="0" fontId="19" fillId="8" borderId="46" xfId="0" applyFont="1" applyFill="1" applyBorder="1" applyAlignment="1" applyProtection="1">
      <alignment horizontal="center" vertical="center" wrapText="1"/>
      <protection hidden="1"/>
    </xf>
    <xf numFmtId="0" fontId="19" fillId="9" borderId="45" xfId="0" applyFont="1" applyFill="1" applyBorder="1" applyAlignment="1" applyProtection="1">
      <alignment horizontal="center" vertical="center" wrapText="1"/>
      <protection hidden="1"/>
    </xf>
    <xf numFmtId="0" fontId="19" fillId="9" borderId="7" xfId="0" applyFont="1" applyFill="1" applyBorder="1" applyAlignment="1" applyProtection="1">
      <alignment horizontal="center" vertical="center" wrapText="1"/>
      <protection hidden="1"/>
    </xf>
    <xf numFmtId="0" fontId="19" fillId="9" borderId="46" xfId="0" applyFont="1" applyFill="1" applyBorder="1" applyAlignment="1" applyProtection="1">
      <alignment horizontal="center" vertical="center" wrapText="1"/>
      <protection hidden="1"/>
    </xf>
    <xf numFmtId="0" fontId="13" fillId="7" borderId="45" xfId="0" applyFont="1" applyFill="1" applyBorder="1" applyAlignment="1" applyProtection="1">
      <alignment horizontal="left" vertical="center"/>
      <protection locked="0"/>
    </xf>
    <xf numFmtId="0" fontId="13" fillId="7" borderId="22" xfId="0" applyFont="1" applyFill="1" applyBorder="1" applyAlignment="1" applyProtection="1">
      <alignment horizontal="left" vertical="center"/>
      <protection locked="0"/>
    </xf>
    <xf numFmtId="0" fontId="19" fillId="7" borderId="7" xfId="0" applyFont="1" applyFill="1" applyBorder="1" applyAlignment="1" applyProtection="1">
      <alignment horizontal="center" vertical="center" wrapText="1"/>
      <protection hidden="1"/>
    </xf>
    <xf numFmtId="0" fontId="19" fillId="7" borderId="46" xfId="0" applyFont="1" applyFill="1" applyBorder="1" applyAlignment="1" applyProtection="1">
      <alignment horizontal="center" vertical="center" wrapText="1"/>
      <protection hidden="1"/>
    </xf>
    <xf numFmtId="0" fontId="19" fillId="6" borderId="45" xfId="0" applyFont="1" applyFill="1" applyBorder="1" applyAlignment="1" applyProtection="1">
      <alignment horizontal="center" vertical="center"/>
      <protection hidden="1"/>
    </xf>
    <xf numFmtId="0" fontId="19" fillId="6" borderId="7" xfId="0" applyFont="1" applyFill="1" applyBorder="1" applyAlignment="1" applyProtection="1">
      <alignment horizontal="center" vertical="center"/>
      <protection hidden="1"/>
    </xf>
    <xf numFmtId="0" fontId="19" fillId="6" borderId="46" xfId="0" applyFont="1" applyFill="1" applyBorder="1" applyAlignment="1" applyProtection="1">
      <alignment horizontal="center" vertical="center"/>
      <protection hidden="1"/>
    </xf>
    <xf numFmtId="0" fontId="20" fillId="0" borderId="24" xfId="0" applyFont="1" applyBorder="1" applyAlignment="1" applyProtection="1">
      <alignment horizontal="left"/>
      <protection hidden="1"/>
    </xf>
    <xf numFmtId="0" fontId="20" fillId="0" borderId="10" xfId="0" applyFont="1" applyBorder="1" applyAlignment="1" applyProtection="1">
      <alignment horizontal="left"/>
      <protection hidden="1"/>
    </xf>
    <xf numFmtId="0" fontId="20" fillId="0" borderId="17" xfId="0" applyFont="1" applyBorder="1" applyAlignment="1" applyProtection="1">
      <alignment horizontal="left"/>
      <protection hidden="1"/>
    </xf>
    <xf numFmtId="1" fontId="34" fillId="2" borderId="29" xfId="0" applyNumberFormat="1" applyFont="1" applyFill="1" applyBorder="1" applyAlignment="1" applyProtection="1">
      <alignment horizontal="center" vertical="center"/>
      <protection hidden="1"/>
    </xf>
    <xf numFmtId="1" fontId="34" fillId="2" borderId="5" xfId="0" applyNumberFormat="1" applyFont="1" applyFill="1" applyBorder="1" applyAlignment="1" applyProtection="1">
      <alignment horizontal="center" vertical="center"/>
      <protection hidden="1"/>
    </xf>
    <xf numFmtId="0" fontId="20" fillId="0" borderId="8" xfId="0" applyFont="1" applyBorder="1" applyAlignment="1" applyProtection="1">
      <alignment horizontal="left" vertical="center" wrapText="1"/>
      <protection hidden="1"/>
    </xf>
    <xf numFmtId="0" fontId="20" fillId="0" borderId="0" xfId="0" applyFont="1" applyBorder="1" applyAlignment="1" applyProtection="1">
      <alignment horizontal="left" vertical="center" wrapText="1"/>
      <protection hidden="1"/>
    </xf>
    <xf numFmtId="1" fontId="35" fillId="5" borderId="29" xfId="0" applyNumberFormat="1" applyFont="1" applyFill="1" applyBorder="1" applyAlignment="1" applyProtection="1">
      <alignment horizontal="center" vertical="center"/>
      <protection hidden="1"/>
    </xf>
    <xf numFmtId="1" fontId="35" fillId="5" borderId="5" xfId="0" applyNumberFormat="1" applyFont="1" applyFill="1" applyBorder="1" applyAlignment="1" applyProtection="1">
      <alignment horizontal="center" vertical="center"/>
      <protection hidden="1"/>
    </xf>
    <xf numFmtId="1" fontId="36" fillId="4" borderId="40" xfId="0" applyNumberFormat="1" applyFont="1" applyFill="1" applyBorder="1" applyAlignment="1" applyProtection="1">
      <alignment horizontal="center" vertical="center"/>
      <protection hidden="1"/>
    </xf>
    <xf numFmtId="1" fontId="36" fillId="4" borderId="39" xfId="0" applyNumberFormat="1" applyFont="1" applyFill="1" applyBorder="1" applyAlignment="1" applyProtection="1">
      <alignment horizontal="center" vertical="center"/>
      <protection hidden="1"/>
    </xf>
    <xf numFmtId="1" fontId="37" fillId="6" borderId="40" xfId="0" applyNumberFormat="1" applyFont="1" applyFill="1" applyBorder="1" applyAlignment="1" applyProtection="1">
      <alignment horizontal="center" vertical="center"/>
      <protection hidden="1"/>
    </xf>
    <xf numFmtId="1" fontId="37" fillId="6" borderId="39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 applyAlignment="1" applyProtection="1">
      <alignment horizontal="center" vertical="top" wrapText="1"/>
      <protection hidden="1"/>
    </xf>
    <xf numFmtId="0" fontId="24" fillId="12" borderId="7" xfId="0" applyFont="1" applyFill="1" applyBorder="1" applyAlignment="1" applyProtection="1">
      <alignment horizontal="center" vertical="center"/>
      <protection locked="0"/>
    </xf>
    <xf numFmtId="0" fontId="19" fillId="2" borderId="45" xfId="0" applyFont="1" applyFill="1" applyBorder="1" applyAlignment="1" applyProtection="1">
      <alignment horizontal="center" vertical="center"/>
      <protection hidden="1"/>
    </xf>
    <xf numFmtId="0" fontId="19" fillId="2" borderId="7" xfId="0" applyFont="1" applyFill="1" applyBorder="1" applyAlignment="1" applyProtection="1">
      <alignment horizontal="center" vertical="center"/>
      <protection hidden="1"/>
    </xf>
    <xf numFmtId="0" fontId="19" fillId="2" borderId="46" xfId="0" applyFont="1" applyFill="1" applyBorder="1" applyAlignment="1" applyProtection="1">
      <alignment horizontal="center" vertical="center"/>
      <protection hidden="1"/>
    </xf>
    <xf numFmtId="0" fontId="19" fillId="5" borderId="45" xfId="0" applyFont="1" applyFill="1" applyBorder="1" applyAlignment="1" applyProtection="1">
      <alignment horizontal="center" vertical="center"/>
      <protection hidden="1"/>
    </xf>
    <xf numFmtId="0" fontId="19" fillId="5" borderId="7" xfId="0" applyFont="1" applyFill="1" applyBorder="1" applyAlignment="1" applyProtection="1">
      <alignment horizontal="center" vertical="center"/>
      <protection hidden="1"/>
    </xf>
    <xf numFmtId="0" fontId="19" fillId="5" borderId="46" xfId="0" applyFont="1" applyFill="1" applyBorder="1" applyAlignment="1" applyProtection="1">
      <alignment horizontal="center" vertical="center"/>
      <protection hidden="1"/>
    </xf>
    <xf numFmtId="0" fontId="23" fillId="0" borderId="30" xfId="0" applyFont="1" applyBorder="1" applyAlignment="1" applyProtection="1">
      <alignment horizontal="right" vertical="center"/>
      <protection hidden="1"/>
    </xf>
    <xf numFmtId="0" fontId="23" fillId="0" borderId="42" xfId="0" applyFont="1" applyBorder="1" applyAlignment="1" applyProtection="1">
      <alignment horizontal="right" vertical="center"/>
      <protection hidden="1"/>
    </xf>
    <xf numFmtId="0" fontId="19" fillId="4" borderId="24" xfId="0" applyFont="1" applyFill="1" applyBorder="1" applyAlignment="1" applyProtection="1">
      <alignment horizontal="center" vertical="center" wrapText="1"/>
      <protection hidden="1"/>
    </xf>
    <xf numFmtId="0" fontId="19" fillId="4" borderId="10" xfId="0" applyFont="1" applyFill="1" applyBorder="1" applyAlignment="1" applyProtection="1">
      <alignment horizontal="center" vertical="center" wrapText="1"/>
      <protection hidden="1"/>
    </xf>
    <xf numFmtId="0" fontId="19" fillId="4" borderId="28" xfId="0" applyFont="1" applyFill="1" applyBorder="1" applyAlignment="1" applyProtection="1">
      <alignment horizontal="center" vertical="center" wrapText="1"/>
      <protection hidden="1"/>
    </xf>
    <xf numFmtId="1" fontId="40" fillId="7" borderId="21" xfId="0" applyNumberFormat="1" applyFont="1" applyFill="1" applyBorder="1" applyAlignment="1" applyProtection="1">
      <alignment horizontal="center" vertical="center"/>
      <protection hidden="1"/>
    </xf>
    <xf numFmtId="1" fontId="40" fillId="7" borderId="7" xfId="0" applyNumberFormat="1" applyFont="1" applyFill="1" applyBorder="1" applyAlignment="1" applyProtection="1">
      <alignment horizontal="center" vertical="center"/>
      <protection hidden="1"/>
    </xf>
    <xf numFmtId="0" fontId="24" fillId="12" borderId="12" xfId="0" applyFont="1" applyFill="1" applyBorder="1" applyAlignment="1" applyProtection="1">
      <alignment horizontal="left" vertical="top" wrapText="1"/>
      <protection locked="0"/>
    </xf>
    <xf numFmtId="0" fontId="24" fillId="12" borderId="13" xfId="0" applyFont="1" applyFill="1" applyBorder="1" applyAlignment="1" applyProtection="1">
      <alignment horizontal="left" vertical="top" wrapText="1"/>
      <protection locked="0"/>
    </xf>
    <xf numFmtId="0" fontId="24" fillId="12" borderId="14" xfId="0" applyFont="1" applyFill="1" applyBorder="1" applyAlignment="1" applyProtection="1">
      <alignment horizontal="left" vertical="top" wrapText="1"/>
      <protection locked="0"/>
    </xf>
    <xf numFmtId="0" fontId="24" fillId="12" borderId="15" xfId="0" applyFont="1" applyFill="1" applyBorder="1" applyAlignment="1" applyProtection="1">
      <alignment horizontal="left" vertical="top" wrapText="1"/>
      <protection locked="0"/>
    </xf>
    <xf numFmtId="0" fontId="24" fillId="12" borderId="0" xfId="0" applyFont="1" applyFill="1" applyBorder="1" applyAlignment="1" applyProtection="1">
      <alignment horizontal="left" vertical="top" wrapText="1"/>
      <protection locked="0"/>
    </xf>
    <xf numFmtId="0" fontId="24" fillId="12" borderId="16" xfId="0" applyFont="1" applyFill="1" applyBorder="1" applyAlignment="1" applyProtection="1">
      <alignment horizontal="left" vertical="top" wrapText="1"/>
      <protection locked="0"/>
    </xf>
    <xf numFmtId="0" fontId="24" fillId="12" borderId="11" xfId="0" applyFont="1" applyFill="1" applyBorder="1" applyAlignment="1" applyProtection="1">
      <alignment horizontal="left" vertical="top" wrapText="1"/>
      <protection locked="0"/>
    </xf>
    <xf numFmtId="0" fontId="24" fillId="12" borderId="10" xfId="0" applyFont="1" applyFill="1" applyBorder="1" applyAlignment="1" applyProtection="1">
      <alignment horizontal="left" vertical="top" wrapText="1"/>
      <protection locked="0"/>
    </xf>
    <xf numFmtId="0" fontId="24" fillId="12" borderId="17" xfId="0" applyFont="1" applyFill="1" applyBorder="1" applyAlignment="1" applyProtection="1">
      <alignment horizontal="left" vertical="top" wrapText="1"/>
      <protection locked="0"/>
    </xf>
    <xf numFmtId="0" fontId="24" fillId="12" borderId="21" xfId="0" applyFont="1" applyFill="1" applyBorder="1" applyAlignment="1" applyProtection="1">
      <alignment horizontal="left" vertical="center"/>
      <protection locked="0"/>
    </xf>
    <xf numFmtId="0" fontId="24" fillId="12" borderId="7" xfId="0" applyFont="1" applyFill="1" applyBorder="1" applyAlignment="1" applyProtection="1">
      <alignment horizontal="left" vertical="center"/>
      <protection locked="0"/>
    </xf>
    <xf numFmtId="0" fontId="24" fillId="12" borderId="22" xfId="0" applyFont="1" applyFill="1" applyBorder="1" applyAlignment="1" applyProtection="1">
      <alignment horizontal="left" vertical="center"/>
      <protection locked="0"/>
    </xf>
  </cellXfs>
  <cellStyles count="9">
    <cellStyle name="Normal_P141 cortec" xfId="1"/>
    <cellStyle name="Обычный" xfId="0" builtinId="0"/>
    <cellStyle name="Обычный 2" xfId="2"/>
    <cellStyle name="Обычный 2 2" xfId="3"/>
    <cellStyle name="Обычный 3" xfId="4"/>
    <cellStyle name="Обычный 4" xfId="5"/>
    <cellStyle name="Обычный 5" xfId="6"/>
    <cellStyle name="Обычный 6" xfId="7"/>
    <cellStyle name="Обычный 7" xfId="8"/>
  </cellStyles>
  <dxfs count="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8" tint="0.39994506668294322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  <fill>
        <patternFill patternType="solid">
          <bgColor theme="2" tint="-9.9948118533890809E-2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F3F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5" fmlaLink="$AE$107" fmlaRange="$AE$108:$AE$119" sel="4" val="2"/>
</file>

<file path=xl/ctrlProps/ctrlProp2.xml><?xml version="1.0" encoding="utf-8"?>
<formControlPr xmlns="http://schemas.microsoft.com/office/spreadsheetml/2009/9/main" objectType="List" dx="15" fmlaLink="$AE$123" fmlaRange="$AE$124:$AE$128" val="0"/>
</file>

<file path=xl/ctrlProps/ctrlProp3.xml><?xml version="1.0" encoding="utf-8"?>
<formControlPr xmlns="http://schemas.microsoft.com/office/spreadsheetml/2009/9/main" objectType="List" dx="15" fmlaLink="$AE$132" fmlaRange="$AE$133:$AE$138" val="0"/>
</file>

<file path=xl/ctrlProps/ctrlProp4.xml><?xml version="1.0" encoding="utf-8"?>
<formControlPr xmlns="http://schemas.microsoft.com/office/spreadsheetml/2009/9/main" objectType="List" dx="15" fmlaLink="$AE$142" fmlaRange="$AE$143:$AE$144" sel="2" val="0"/>
</file>

<file path=xl/ctrlProps/ctrlProp5.xml><?xml version="1.0" encoding="utf-8"?>
<formControlPr xmlns="http://schemas.microsoft.com/office/spreadsheetml/2009/9/main" objectType="List" dx="15" fmlaLink="$AE$148" fmlaRange="$AE$149:$AE$150" sel="2" val="0"/>
</file>

<file path=xl/ctrlProps/ctrlProp6.xml><?xml version="1.0" encoding="utf-8"?>
<formControlPr xmlns="http://schemas.microsoft.com/office/spreadsheetml/2009/9/main" objectType="List" dx="15" fmlaLink="$AE$154" fmlaRange="$AE$155:$AE$15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0</xdr:rowOff>
        </xdr:from>
        <xdr:to>
          <xdr:col>2</xdr:col>
          <xdr:colOff>895350</xdr:colOff>
          <xdr:row>23</xdr:row>
          <xdr:rowOff>552450</xdr:rowOff>
        </xdr:to>
        <xdr:sp macro="" textlink="">
          <xdr:nvSpPr>
            <xdr:cNvPr id="13313" name="List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9525</xdr:rowOff>
        </xdr:from>
        <xdr:to>
          <xdr:col>2</xdr:col>
          <xdr:colOff>885825</xdr:colOff>
          <xdr:row>26</xdr:row>
          <xdr:rowOff>666750</xdr:rowOff>
        </xdr:to>
        <xdr:sp macro="" textlink="">
          <xdr:nvSpPr>
            <xdr:cNvPr id="13314" name="List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0</xdr:rowOff>
        </xdr:from>
        <xdr:to>
          <xdr:col>2</xdr:col>
          <xdr:colOff>885825</xdr:colOff>
          <xdr:row>29</xdr:row>
          <xdr:rowOff>819150</xdr:rowOff>
        </xdr:to>
        <xdr:sp macro="" textlink="">
          <xdr:nvSpPr>
            <xdr:cNvPr id="13315" name="List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0</xdr:rowOff>
        </xdr:from>
        <xdr:to>
          <xdr:col>2</xdr:col>
          <xdr:colOff>885825</xdr:colOff>
          <xdr:row>33</xdr:row>
          <xdr:rowOff>0</xdr:rowOff>
        </xdr:to>
        <xdr:sp macro="" textlink="">
          <xdr:nvSpPr>
            <xdr:cNvPr id="13316" name="List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0</xdr:rowOff>
        </xdr:from>
        <xdr:to>
          <xdr:col>2</xdr:col>
          <xdr:colOff>895350</xdr:colOff>
          <xdr:row>36</xdr:row>
          <xdr:rowOff>0</xdr:rowOff>
        </xdr:to>
        <xdr:sp macro="" textlink="">
          <xdr:nvSpPr>
            <xdr:cNvPr id="13325" name="List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9525</xdr:rowOff>
        </xdr:from>
        <xdr:to>
          <xdr:col>2</xdr:col>
          <xdr:colOff>895350</xdr:colOff>
          <xdr:row>39</xdr:row>
          <xdr:rowOff>0</xdr:rowOff>
        </xdr:to>
        <xdr:sp macro="" textlink="">
          <xdr:nvSpPr>
            <xdr:cNvPr id="13327" name="List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923924</xdr:colOff>
      <xdr:row>11</xdr:row>
      <xdr:rowOff>38100</xdr:rowOff>
    </xdr:from>
    <xdr:to>
      <xdr:col>1</xdr:col>
      <xdr:colOff>3352799</xdr:colOff>
      <xdr:row>14</xdr:row>
      <xdr:rowOff>114300</xdr:rowOff>
    </xdr:to>
    <xdr:pic>
      <xdr:nvPicPr>
        <xdr:cNvPr id="10" name="Рисунок 9" descr="Magnit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4" y="1857375"/>
          <a:ext cx="2428875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C0FDF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autoPageBreaks="0" fitToPage="1"/>
  </sheetPr>
  <dimension ref="A1:AZ167"/>
  <sheetViews>
    <sheetView showGridLines="0" showRowColHeaders="0" tabSelected="1" zoomScaleNormal="100" workbookViewId="0">
      <pane ySplit="4" topLeftCell="A5" activePane="bottomLeft" state="frozen"/>
      <selection pane="bottomLeft" activeCell="C48" sqref="C48"/>
    </sheetView>
  </sheetViews>
  <sheetFormatPr defaultColWidth="0" defaultRowHeight="12.75" zeroHeight="1" x14ac:dyDescent="0.2"/>
  <cols>
    <col min="1" max="1" width="1.7109375" style="81" customWidth="1"/>
    <col min="2" max="2" width="52.7109375" style="81" customWidth="1"/>
    <col min="3" max="3" width="13.5703125" style="81" customWidth="1"/>
    <col min="4" max="25" width="3.7109375" style="81" customWidth="1"/>
    <col min="26" max="26" width="1.7109375" style="81" customWidth="1"/>
    <col min="27" max="29" width="5.7109375" style="81" hidden="1"/>
    <col min="30" max="30" width="6" style="81" hidden="1"/>
    <col min="31" max="31" width="5.7109375" style="193" hidden="1"/>
    <col min="32" max="52" width="5.7109375" style="81" hidden="1"/>
    <col min="53" max="16384" width="9.140625" style="81" hidden="1"/>
  </cols>
  <sheetData>
    <row r="1" spans="2:31" s="36" customFormat="1" ht="5.25" customHeight="1" thickBot="1" x14ac:dyDescent="0.35">
      <c r="B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5"/>
      <c r="S1" s="34"/>
      <c r="T1" s="34"/>
      <c r="U1" s="34"/>
      <c r="V1" s="34"/>
      <c r="W1" s="34"/>
      <c r="X1" s="34"/>
      <c r="Y1" s="34"/>
      <c r="AE1" s="190"/>
    </row>
    <row r="2" spans="2:31" s="36" customFormat="1" ht="19.5" thickBot="1" x14ac:dyDescent="0.35">
      <c r="B2" s="234" t="s">
        <v>67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6"/>
      <c r="AE2" s="190"/>
    </row>
    <row r="3" spans="2:31" s="36" customFormat="1" ht="3.95" customHeight="1" thickBot="1" x14ac:dyDescent="0.35">
      <c r="B3" s="33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5"/>
      <c r="S3" s="34"/>
      <c r="T3" s="34"/>
      <c r="U3" s="34"/>
      <c r="V3" s="34"/>
      <c r="W3" s="34"/>
      <c r="X3" s="34"/>
      <c r="Y3" s="34"/>
      <c r="AE3" s="190"/>
    </row>
    <row r="4" spans="2:31" s="36" customFormat="1" ht="19.5" thickBot="1" x14ac:dyDescent="0.35">
      <c r="B4" s="98" t="s">
        <v>31</v>
      </c>
      <c r="C4" s="314" t="str">
        <f>B22&amp;D22&amp;"-"&amp;F22&amp;"-"&amp;H22&amp;"-"&amp;J22&amp;"-"&amp;L22&amp;"-"&amp;N22&amp;"-"&amp;P22</f>
        <v>СГПМ-40А-230В-С816-0-2Ш-0-0</v>
      </c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5"/>
      <c r="Z4" s="99"/>
      <c r="AE4" s="190"/>
    </row>
    <row r="5" spans="2:31" s="36" customFormat="1" ht="3.95" customHeight="1" thickBot="1" x14ac:dyDescent="0.35">
      <c r="B5" s="37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9"/>
      <c r="AE5" s="190"/>
    </row>
    <row r="6" spans="2:31" s="36" customFormat="1" ht="15" customHeight="1" thickTop="1" x14ac:dyDescent="0.3">
      <c r="B6" s="254" t="s">
        <v>74</v>
      </c>
      <c r="C6" s="254"/>
      <c r="D6" s="38"/>
      <c r="E6" s="38"/>
      <c r="F6" s="288" t="str">
        <f>B23&amp;" = "&amp;D22</f>
        <v>Номинальный ток нагрузки, Iном. = 40А</v>
      </c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89"/>
      <c r="W6" s="289"/>
      <c r="X6" s="289"/>
      <c r="Y6" s="290"/>
      <c r="Z6" s="107"/>
      <c r="AE6" s="190"/>
    </row>
    <row r="7" spans="2:31" s="36" customFormat="1" ht="15" customHeight="1" thickBot="1" x14ac:dyDescent="0.35">
      <c r="B7" s="255"/>
      <c r="C7" s="256"/>
      <c r="D7" s="38"/>
      <c r="E7" s="40"/>
      <c r="F7" s="291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3"/>
      <c r="Z7" s="107"/>
      <c r="AE7" s="190"/>
    </row>
    <row r="8" spans="2:31" s="36" customFormat="1" ht="15" customHeight="1" thickTop="1" x14ac:dyDescent="0.3">
      <c r="B8" s="41"/>
      <c r="C8" s="42"/>
      <c r="D8" s="38"/>
      <c r="E8" s="43"/>
      <c r="F8" s="38"/>
      <c r="G8" s="38"/>
      <c r="H8" s="281" t="str">
        <f>IF(F22=AD104,"Параметр Uном. не выбран",B26&amp;" = "&amp;VLOOKUP(F22,AD123:AE129,2,FALSE))</f>
        <v>Номинальное напряжение оперативного постоянного тока, Uном. = 230В</v>
      </c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3"/>
      <c r="AE8" s="190"/>
    </row>
    <row r="9" spans="2:31" s="36" customFormat="1" ht="15" customHeight="1" thickBot="1" x14ac:dyDescent="0.35">
      <c r="B9" s="254" t="s">
        <v>35</v>
      </c>
      <c r="C9" s="254"/>
      <c r="D9" s="38"/>
      <c r="E9" s="43"/>
      <c r="F9" s="38"/>
      <c r="G9" s="40"/>
      <c r="H9" s="284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6"/>
      <c r="AE9" s="190"/>
    </row>
    <row r="10" spans="2:31" s="36" customFormat="1" ht="15" customHeight="1" thickTop="1" x14ac:dyDescent="0.3">
      <c r="B10" s="255"/>
      <c r="C10" s="256"/>
      <c r="D10" s="38"/>
      <c r="E10" s="43"/>
      <c r="F10" s="38"/>
      <c r="G10" s="43"/>
      <c r="H10" s="38"/>
      <c r="I10" s="38"/>
      <c r="J10" s="275" t="str">
        <f>IF(H22=AD104,"Параметр 'Исполнение шкафов' не выбран или выбрано недопустимое значение (см. примечание)",B29&amp;" = "&amp;VLOOKUP(H22,AD132:AE139,2,FALSE))</f>
        <v>Исполнение шкафов ЗВУ и АКБ (ШxВxГ) = Стандартное 800x2100x600мм (цоколь 100мм)</v>
      </c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6"/>
      <c r="W10" s="276"/>
      <c r="X10" s="276"/>
      <c r="Y10" s="277"/>
      <c r="AE10" s="190"/>
    </row>
    <row r="11" spans="2:31" s="36" customFormat="1" ht="15" customHeight="1" thickBot="1" x14ac:dyDescent="0.35">
      <c r="B11" s="44"/>
      <c r="C11" s="42"/>
      <c r="D11" s="38"/>
      <c r="E11" s="43"/>
      <c r="F11" s="38"/>
      <c r="G11" s="43"/>
      <c r="H11" s="38"/>
      <c r="I11" s="40"/>
      <c r="J11" s="278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80"/>
      <c r="AE11" s="190"/>
    </row>
    <row r="12" spans="2:31" s="36" customFormat="1" ht="15" customHeight="1" thickTop="1" x14ac:dyDescent="0.3">
      <c r="B12" s="184"/>
      <c r="C12" s="185"/>
      <c r="D12" s="38"/>
      <c r="E12" s="43"/>
      <c r="F12" s="38"/>
      <c r="G12" s="43"/>
      <c r="H12" s="38"/>
      <c r="I12" s="43"/>
      <c r="J12" s="38"/>
      <c r="K12" s="38"/>
      <c r="L12" s="259" t="str">
        <f>IF(J22=AD104,"Параметр 'Блок аварийного освещения' не выбран",B32&amp;" = "&amp;VLOOKUP(J22,AD142:AE145,2,FALSE))</f>
        <v>Блок аварийного освещения = Нет</v>
      </c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1"/>
      <c r="Z12" s="107"/>
      <c r="AE12" s="190"/>
    </row>
    <row r="13" spans="2:31" s="36" customFormat="1" ht="15" customHeight="1" thickBot="1" x14ac:dyDescent="0.35">
      <c r="B13" s="184"/>
      <c r="C13" s="185"/>
      <c r="D13" s="38"/>
      <c r="E13" s="43"/>
      <c r="F13" s="38"/>
      <c r="G13" s="43"/>
      <c r="H13" s="38"/>
      <c r="I13" s="43"/>
      <c r="J13" s="38"/>
      <c r="K13" s="40"/>
      <c r="L13" s="262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4"/>
      <c r="Z13" s="107"/>
      <c r="AE13" s="190"/>
    </row>
    <row r="14" spans="2:31" s="36" customFormat="1" ht="15" customHeight="1" thickTop="1" x14ac:dyDescent="0.3">
      <c r="B14" s="188"/>
      <c r="C14" s="185"/>
      <c r="D14" s="38"/>
      <c r="E14" s="43"/>
      <c r="F14" s="38"/>
      <c r="G14" s="43"/>
      <c r="H14" s="38"/>
      <c r="I14" s="43"/>
      <c r="J14" s="38"/>
      <c r="K14" s="43"/>
      <c r="L14" s="38"/>
      <c r="M14" s="38"/>
      <c r="N14" s="267" t="str">
        <f>IF(L22=AD104,"Параметр 'Исполнение СГПМ' имеет недопустимое значение (см. примечание)",B35&amp;" = "&amp;VLOOKUP(L22,AD148:AE151,2,FALSE))</f>
        <v>Исполнение СГПМ = Два шкафа (шкаф АГП + шкаф АКБ)</v>
      </c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9"/>
      <c r="Z14" s="107"/>
      <c r="AE14" s="190"/>
    </row>
    <row r="15" spans="2:31" s="36" customFormat="1" ht="15" customHeight="1" thickBot="1" x14ac:dyDescent="0.35">
      <c r="B15" s="184"/>
      <c r="C15" s="185"/>
      <c r="D15" s="38"/>
      <c r="E15" s="43"/>
      <c r="F15" s="38"/>
      <c r="G15" s="43"/>
      <c r="H15" s="38"/>
      <c r="I15" s="43"/>
      <c r="J15" s="38"/>
      <c r="K15" s="43"/>
      <c r="L15" s="38"/>
      <c r="M15" s="40"/>
      <c r="N15" s="270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2"/>
      <c r="Z15" s="107"/>
      <c r="AE15" s="190"/>
    </row>
    <row r="16" spans="2:31" s="36" customFormat="1" ht="15" customHeight="1" thickTop="1" x14ac:dyDescent="0.3">
      <c r="B16" s="287" t="s">
        <v>76</v>
      </c>
      <c r="C16" s="287"/>
      <c r="D16" s="38"/>
      <c r="E16" s="43"/>
      <c r="F16" s="38"/>
      <c r="G16" s="43"/>
      <c r="H16" s="38"/>
      <c r="I16" s="43"/>
      <c r="J16" s="38"/>
      <c r="K16" s="43"/>
      <c r="L16" s="38"/>
      <c r="M16" s="43"/>
      <c r="N16" s="38"/>
      <c r="O16" s="38"/>
      <c r="P16" s="297" t="str">
        <f>IF(D39=AD155,B38&amp;" = "&amp;VLOOKUP(N22,AD154:AE157,2,FALSE)&amp;" (см. примечание)",B38&amp;" = "&amp;VLOOKUP(N22,AD154:AE157,2,FALSE))</f>
        <v>Стационарная система «СЕНСОР-СМ» = Нет</v>
      </c>
      <c r="Q16" s="298"/>
      <c r="R16" s="298"/>
      <c r="S16" s="298"/>
      <c r="T16" s="298"/>
      <c r="U16" s="298"/>
      <c r="V16" s="298"/>
      <c r="W16" s="298"/>
      <c r="X16" s="298"/>
      <c r="Y16" s="299"/>
      <c r="AE16" s="190"/>
    </row>
    <row r="17" spans="2:51" s="36" customFormat="1" ht="15" customHeight="1" thickBot="1" x14ac:dyDescent="0.35">
      <c r="B17" s="287" t="s">
        <v>77</v>
      </c>
      <c r="C17" s="287"/>
      <c r="D17" s="38"/>
      <c r="E17" s="43"/>
      <c r="F17" s="38"/>
      <c r="G17" s="43"/>
      <c r="H17" s="38"/>
      <c r="I17" s="43"/>
      <c r="J17" s="38"/>
      <c r="K17" s="43"/>
      <c r="L17" s="38"/>
      <c r="M17" s="43"/>
      <c r="N17" s="38"/>
      <c r="O17" s="40"/>
      <c r="P17" s="300"/>
      <c r="Q17" s="301"/>
      <c r="R17" s="301"/>
      <c r="S17" s="301"/>
      <c r="T17" s="301"/>
      <c r="U17" s="301"/>
      <c r="V17" s="301"/>
      <c r="W17" s="301"/>
      <c r="X17" s="301"/>
      <c r="Y17" s="302"/>
      <c r="AE17" s="190"/>
    </row>
    <row r="18" spans="2:51" s="36" customFormat="1" ht="15" customHeight="1" thickTop="1" x14ac:dyDescent="0.3">
      <c r="B18" s="287" t="s">
        <v>78</v>
      </c>
      <c r="C18" s="287"/>
      <c r="D18" s="38"/>
      <c r="E18" s="43"/>
      <c r="F18" s="38"/>
      <c r="G18" s="43"/>
      <c r="H18" s="38"/>
      <c r="I18" s="43"/>
      <c r="J18" s="38"/>
      <c r="K18" s="43"/>
      <c r="L18" s="38"/>
      <c r="M18" s="43"/>
      <c r="N18" s="38"/>
      <c r="O18" s="43"/>
      <c r="P18" s="38"/>
      <c r="Q18" s="38"/>
      <c r="R18" s="305" t="str">
        <f>IF(B42=0,"Без АКБ","Емкость АКБ="&amp;D42)</f>
        <v>Без АКБ</v>
      </c>
      <c r="S18" s="305"/>
      <c r="T18" s="305"/>
      <c r="U18" s="305"/>
      <c r="V18" s="305"/>
      <c r="W18" s="305"/>
      <c r="X18" s="305"/>
      <c r="Y18" s="305"/>
      <c r="Z18" s="107"/>
      <c r="AE18" s="190"/>
    </row>
    <row r="19" spans="2:51" s="36" customFormat="1" ht="15" customHeight="1" thickBot="1" x14ac:dyDescent="0.35">
      <c r="B19" s="287" t="s">
        <v>79</v>
      </c>
      <c r="C19" s="287"/>
      <c r="D19" s="38"/>
      <c r="E19" s="43"/>
      <c r="F19" s="38"/>
      <c r="G19" s="43"/>
      <c r="H19" s="38"/>
      <c r="I19" s="43"/>
      <c r="J19" s="38"/>
      <c r="K19" s="43"/>
      <c r="L19" s="38"/>
      <c r="M19" s="43"/>
      <c r="N19" s="38"/>
      <c r="O19" s="43"/>
      <c r="P19" s="38"/>
      <c r="Q19" s="40"/>
      <c r="R19" s="306"/>
      <c r="S19" s="306"/>
      <c r="T19" s="306"/>
      <c r="U19" s="306"/>
      <c r="V19" s="306"/>
      <c r="W19" s="306"/>
      <c r="X19" s="306"/>
      <c r="Y19" s="306"/>
      <c r="Z19" s="107"/>
      <c r="AE19" s="190"/>
    </row>
    <row r="20" spans="2:51" s="36" customFormat="1" ht="15" customHeight="1" thickTop="1" x14ac:dyDescent="0.3">
      <c r="B20" s="44"/>
      <c r="C20" s="42"/>
      <c r="D20" s="38"/>
      <c r="E20" s="43"/>
      <c r="F20" s="38"/>
      <c r="G20" s="43"/>
      <c r="H20" s="38"/>
      <c r="I20" s="43"/>
      <c r="J20" s="38"/>
      <c r="K20" s="43"/>
      <c r="L20" s="38"/>
      <c r="M20" s="43"/>
      <c r="N20" s="38"/>
      <c r="O20" s="43"/>
      <c r="P20" s="38"/>
      <c r="Q20" s="43"/>
      <c r="R20" s="103"/>
      <c r="S20" s="103"/>
      <c r="T20" s="103"/>
      <c r="U20" s="103"/>
      <c r="V20" s="103"/>
      <c r="W20" s="103"/>
      <c r="X20" s="103"/>
      <c r="Y20" s="103"/>
      <c r="Z20" s="106"/>
      <c r="AE20" s="190"/>
    </row>
    <row r="21" spans="2:51" s="48" customFormat="1" ht="15" customHeight="1" thickBot="1" x14ac:dyDescent="0.25">
      <c r="B21" s="45"/>
      <c r="C21" s="46"/>
      <c r="D21" s="303">
        <v>1</v>
      </c>
      <c r="E21" s="303"/>
      <c r="F21" s="303">
        <v>2</v>
      </c>
      <c r="G21" s="303"/>
      <c r="H21" s="303">
        <v>3</v>
      </c>
      <c r="I21" s="303"/>
      <c r="J21" s="304">
        <v>4</v>
      </c>
      <c r="K21" s="304"/>
      <c r="L21" s="304">
        <v>5</v>
      </c>
      <c r="M21" s="304"/>
      <c r="N21" s="304">
        <v>6</v>
      </c>
      <c r="O21" s="304"/>
      <c r="P21" s="304">
        <v>7</v>
      </c>
      <c r="Q21" s="304"/>
      <c r="R21" s="47"/>
      <c r="Z21" s="106"/>
      <c r="AE21" s="191"/>
    </row>
    <row r="22" spans="2:51" s="36" customFormat="1" ht="19.5" thickBot="1" x14ac:dyDescent="0.35">
      <c r="B22" s="350" t="s">
        <v>36</v>
      </c>
      <c r="C22" s="351"/>
      <c r="D22" s="252" t="str">
        <f>$D$24</f>
        <v>40А</v>
      </c>
      <c r="E22" s="253"/>
      <c r="F22" s="273" t="str">
        <f>$D$27</f>
        <v>230В</v>
      </c>
      <c r="G22" s="274"/>
      <c r="H22" s="246" t="str">
        <f>$D$30</f>
        <v>С816</v>
      </c>
      <c r="I22" s="247"/>
      <c r="J22" s="248">
        <f>$D$33</f>
        <v>0</v>
      </c>
      <c r="K22" s="249"/>
      <c r="L22" s="257" t="str">
        <f>$D$36</f>
        <v>2Ш</v>
      </c>
      <c r="M22" s="258"/>
      <c r="N22" s="265">
        <f>$D$39</f>
        <v>0</v>
      </c>
      <c r="O22" s="266"/>
      <c r="P22" s="307">
        <f>IF($B$42=0,$B$42,$B$42)</f>
        <v>0</v>
      </c>
      <c r="Q22" s="308"/>
      <c r="R22" s="294" t="s">
        <v>82</v>
      </c>
      <c r="S22" s="295"/>
      <c r="T22" s="295"/>
      <c r="U22" s="295"/>
      <c r="V22" s="295"/>
      <c r="W22" s="295"/>
      <c r="X22" s="295"/>
      <c r="Y22" s="296"/>
      <c r="Z22" s="104"/>
      <c r="AA22" s="105"/>
      <c r="AB22" s="105"/>
      <c r="AC22" s="105"/>
      <c r="AD22" s="105"/>
      <c r="AE22" s="192"/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5"/>
      <c r="AT22" s="105"/>
      <c r="AU22" s="105"/>
      <c r="AV22" s="105"/>
      <c r="AW22" s="105"/>
      <c r="AX22" s="105"/>
      <c r="AY22" s="105"/>
    </row>
    <row r="23" spans="2:51" s="36" customFormat="1" ht="18" customHeight="1" x14ac:dyDescent="0.3">
      <c r="B23" s="334" t="s">
        <v>6</v>
      </c>
      <c r="C23" s="335"/>
      <c r="D23" s="216"/>
      <c r="E23" s="217"/>
      <c r="F23" s="49"/>
      <c r="G23" s="50"/>
      <c r="H23" s="51"/>
      <c r="I23" s="52"/>
      <c r="J23" s="53"/>
      <c r="K23" s="54"/>
      <c r="L23" s="55"/>
      <c r="M23" s="56"/>
      <c r="N23" s="57"/>
      <c r="O23" s="58"/>
      <c r="P23" s="59"/>
      <c r="Q23" s="60"/>
      <c r="R23" s="61"/>
      <c r="S23" s="62"/>
      <c r="T23" s="62"/>
      <c r="U23" s="62"/>
      <c r="V23" s="62"/>
      <c r="W23" s="62"/>
      <c r="X23" s="62"/>
      <c r="Y23" s="63"/>
      <c r="Z23" s="101"/>
      <c r="AE23" s="190"/>
    </row>
    <row r="24" spans="2:51" s="36" customFormat="1" ht="45" customHeight="1" thickBot="1" x14ac:dyDescent="0.35">
      <c r="B24" s="64"/>
      <c r="C24" s="65"/>
      <c r="D24" s="332" t="str">
        <f>VLOOKUP($AE$107,$AC$107:$AE$120,2,FALSE)</f>
        <v>40А</v>
      </c>
      <c r="E24" s="333"/>
      <c r="F24" s="215"/>
      <c r="G24" s="215"/>
      <c r="H24" s="215"/>
      <c r="I24" s="215"/>
      <c r="J24" s="211"/>
      <c r="K24" s="211"/>
      <c r="L24" s="211"/>
      <c r="M24" s="211"/>
      <c r="N24" s="211"/>
      <c r="O24" s="211"/>
      <c r="P24" s="211"/>
      <c r="Q24" s="212"/>
      <c r="R24" s="344" t="s">
        <v>42</v>
      </c>
      <c r="S24" s="345"/>
      <c r="T24" s="345"/>
      <c r="U24" s="345"/>
      <c r="V24" s="345"/>
      <c r="W24" s="345"/>
      <c r="X24" s="345"/>
      <c r="Y24" s="346"/>
      <c r="Z24" s="101"/>
      <c r="AE24" s="190"/>
    </row>
    <row r="25" spans="2:51" s="36" customFormat="1" ht="3.95" customHeight="1" x14ac:dyDescent="0.3">
      <c r="B25" s="313"/>
      <c r="C25" s="241"/>
      <c r="D25" s="241"/>
      <c r="E25" s="241"/>
      <c r="F25" s="49"/>
      <c r="G25" s="50"/>
      <c r="H25" s="51"/>
      <c r="I25" s="52"/>
      <c r="J25" s="53"/>
      <c r="K25" s="54"/>
      <c r="L25" s="55"/>
      <c r="M25" s="56"/>
      <c r="N25" s="57"/>
      <c r="O25" s="58"/>
      <c r="P25" s="59"/>
      <c r="Q25" s="60"/>
      <c r="R25" s="66"/>
      <c r="S25" s="38"/>
      <c r="T25" s="38"/>
      <c r="U25" s="38"/>
      <c r="V25" s="38"/>
      <c r="W25" s="38"/>
      <c r="X25" s="38"/>
      <c r="Y25" s="67"/>
      <c r="Z25" s="101"/>
      <c r="AE25" s="190"/>
    </row>
    <row r="26" spans="2:51" s="36" customFormat="1" ht="18.75" x14ac:dyDescent="0.3">
      <c r="B26" s="243" t="s">
        <v>38</v>
      </c>
      <c r="C26" s="244"/>
      <c r="D26" s="244"/>
      <c r="E26" s="245"/>
      <c r="F26" s="49"/>
      <c r="G26" s="50"/>
      <c r="H26" s="51"/>
      <c r="I26" s="52"/>
      <c r="J26" s="53"/>
      <c r="K26" s="54"/>
      <c r="L26" s="55"/>
      <c r="M26" s="56"/>
      <c r="N26" s="57"/>
      <c r="O26" s="58"/>
      <c r="P26" s="59"/>
      <c r="Q26" s="60"/>
      <c r="R26" s="66"/>
      <c r="S26" s="38"/>
      <c r="T26" s="38"/>
      <c r="U26" s="38"/>
      <c r="V26" s="38"/>
      <c r="W26" s="38"/>
      <c r="X26" s="38"/>
      <c r="Y26" s="67"/>
      <c r="Z26" s="101"/>
      <c r="AE26" s="190"/>
    </row>
    <row r="27" spans="2:51" s="36" customFormat="1" ht="53.25" customHeight="1" thickBot="1" x14ac:dyDescent="0.35">
      <c r="B27" s="68"/>
      <c r="C27" s="69"/>
      <c r="D27" s="336" t="str">
        <f>VLOOKUP($AE$123,$AC$123:$AE$129,2,FALSE)</f>
        <v>230В</v>
      </c>
      <c r="E27" s="337"/>
      <c r="F27" s="219"/>
      <c r="G27" s="219"/>
      <c r="H27" s="218"/>
      <c r="I27" s="218"/>
      <c r="J27" s="213"/>
      <c r="K27" s="213"/>
      <c r="L27" s="213"/>
      <c r="M27" s="213"/>
      <c r="N27" s="213"/>
      <c r="O27" s="213"/>
      <c r="P27" s="213"/>
      <c r="Q27" s="214"/>
      <c r="R27" s="347" t="s">
        <v>42</v>
      </c>
      <c r="S27" s="348"/>
      <c r="T27" s="348"/>
      <c r="U27" s="348"/>
      <c r="V27" s="348"/>
      <c r="W27" s="348"/>
      <c r="X27" s="348"/>
      <c r="Y27" s="349"/>
      <c r="Z27" s="101"/>
      <c r="AE27" s="190"/>
    </row>
    <row r="28" spans="2:51" s="36" customFormat="1" ht="3.95" customHeight="1" x14ac:dyDescent="0.3">
      <c r="B28" s="239"/>
      <c r="C28" s="240"/>
      <c r="D28" s="241"/>
      <c r="E28" s="241"/>
      <c r="F28" s="241"/>
      <c r="G28" s="242"/>
      <c r="H28" s="51"/>
      <c r="I28" s="52"/>
      <c r="J28" s="53"/>
      <c r="K28" s="54"/>
      <c r="L28" s="55"/>
      <c r="M28" s="56"/>
      <c r="N28" s="57"/>
      <c r="O28" s="58"/>
      <c r="P28" s="59"/>
      <c r="Q28" s="60"/>
      <c r="R28" s="66"/>
      <c r="S28" s="38"/>
      <c r="T28" s="38"/>
      <c r="U28" s="38"/>
      <c r="V28" s="38"/>
      <c r="W28" s="38"/>
      <c r="X28" s="38"/>
      <c r="Y28" s="67"/>
      <c r="Z28" s="101"/>
      <c r="AE28" s="190"/>
    </row>
    <row r="29" spans="2:51" s="36" customFormat="1" ht="18.75" customHeight="1" x14ac:dyDescent="0.3">
      <c r="B29" s="243" t="s">
        <v>41</v>
      </c>
      <c r="C29" s="244"/>
      <c r="D29" s="244"/>
      <c r="E29" s="244"/>
      <c r="F29" s="244"/>
      <c r="G29" s="245"/>
      <c r="H29" s="70"/>
      <c r="I29" s="71"/>
      <c r="J29" s="72"/>
      <c r="K29" s="73"/>
      <c r="L29" s="74"/>
      <c r="M29" s="75"/>
      <c r="N29" s="76"/>
      <c r="O29" s="58"/>
      <c r="P29" s="59"/>
      <c r="Q29" s="60"/>
      <c r="R29" s="149"/>
      <c r="S29" s="150"/>
      <c r="T29" s="150"/>
      <c r="U29" s="150"/>
      <c r="V29" s="150"/>
      <c r="W29" s="150"/>
      <c r="X29" s="150"/>
      <c r="Y29" s="151"/>
      <c r="Z29" s="100"/>
      <c r="AE29" s="190"/>
    </row>
    <row r="30" spans="2:51" ht="66.75" customHeight="1" thickBot="1" x14ac:dyDescent="0.35">
      <c r="B30" s="77"/>
      <c r="C30" s="78"/>
      <c r="D30" s="338" t="str">
        <f>IF(AND(OR(B42&gt;60,AE107&gt;4),AE132&gt;4),AD104,VLOOKUP(AE132,AC132:AE139,2,FALSE))</f>
        <v>С816</v>
      </c>
      <c r="E30" s="339"/>
      <c r="F30" s="163"/>
      <c r="G30" s="163"/>
      <c r="H30" s="223"/>
      <c r="I30" s="223"/>
      <c r="J30" s="220"/>
      <c r="K30" s="220"/>
      <c r="L30" s="220"/>
      <c r="M30" s="220"/>
      <c r="N30" s="220"/>
      <c r="O30" s="221"/>
      <c r="P30" s="221"/>
      <c r="Q30" s="222"/>
      <c r="R30" s="352" t="str">
        <f>IF(D30=AD104,"Исполнение в шкафах глубиной 400мм возможно при номинальном токе Iном не более 40А и емкости АКБ не более 60А*ч","Выбор из списка")</f>
        <v>Выбор из списка</v>
      </c>
      <c r="S30" s="353"/>
      <c r="T30" s="353"/>
      <c r="U30" s="353"/>
      <c r="V30" s="353"/>
      <c r="W30" s="353"/>
      <c r="X30" s="353"/>
      <c r="Y30" s="354"/>
      <c r="Z30" s="100"/>
    </row>
    <row r="31" spans="2:51" s="36" customFormat="1" ht="3.95" customHeight="1" x14ac:dyDescent="0.3">
      <c r="B31" s="239"/>
      <c r="C31" s="240"/>
      <c r="D31" s="241"/>
      <c r="E31" s="241"/>
      <c r="F31" s="241"/>
      <c r="G31" s="241"/>
      <c r="H31" s="241"/>
      <c r="I31" s="242"/>
      <c r="J31" s="53"/>
      <c r="K31" s="54"/>
      <c r="L31" s="55"/>
      <c r="M31" s="56"/>
      <c r="N31" s="57"/>
      <c r="O31" s="58"/>
      <c r="P31" s="59"/>
      <c r="Q31" s="60"/>
      <c r="R31" s="66"/>
      <c r="S31" s="38"/>
      <c r="T31" s="38"/>
      <c r="U31" s="38"/>
      <c r="V31" s="38"/>
      <c r="W31" s="38"/>
      <c r="X31" s="38"/>
      <c r="Y31" s="67"/>
      <c r="Z31" s="101"/>
      <c r="AE31" s="190"/>
    </row>
    <row r="32" spans="2:51" s="36" customFormat="1" ht="18.75" x14ac:dyDescent="0.3">
      <c r="B32" s="243" t="s">
        <v>27</v>
      </c>
      <c r="C32" s="244"/>
      <c r="D32" s="244"/>
      <c r="E32" s="244"/>
      <c r="F32" s="244"/>
      <c r="G32" s="244"/>
      <c r="H32" s="244"/>
      <c r="I32" s="245"/>
      <c r="J32" s="72"/>
      <c r="K32" s="73"/>
      <c r="L32" s="74"/>
      <c r="M32" s="75"/>
      <c r="N32" s="76"/>
      <c r="O32" s="58"/>
      <c r="P32" s="59"/>
      <c r="Q32" s="60"/>
      <c r="R32" s="66"/>
      <c r="S32" s="38"/>
      <c r="T32" s="38"/>
      <c r="U32" s="38"/>
      <c r="V32" s="38"/>
      <c r="W32" s="38"/>
      <c r="X32" s="38"/>
      <c r="Y32" s="67"/>
      <c r="Z32" s="101"/>
      <c r="AE32" s="190"/>
    </row>
    <row r="33" spans="2:31" ht="24.95" customHeight="1" thickBot="1" x14ac:dyDescent="0.35">
      <c r="B33" s="209"/>
      <c r="C33" s="210"/>
      <c r="D33" s="340">
        <f>VLOOKUP(AE142,AC142:AE145,2,FALSE)</f>
        <v>0</v>
      </c>
      <c r="E33" s="341"/>
      <c r="F33" s="161"/>
      <c r="G33" s="161"/>
      <c r="H33" s="162"/>
      <c r="I33" s="162"/>
      <c r="J33" s="227"/>
      <c r="K33" s="227"/>
      <c r="L33" s="224"/>
      <c r="M33" s="224"/>
      <c r="N33" s="224"/>
      <c r="O33" s="225"/>
      <c r="P33" s="225"/>
      <c r="Q33" s="226"/>
      <c r="R33" s="326" t="s">
        <v>42</v>
      </c>
      <c r="S33" s="327"/>
      <c r="T33" s="327"/>
      <c r="U33" s="327"/>
      <c r="V33" s="327"/>
      <c r="W33" s="327"/>
      <c r="X33" s="327"/>
      <c r="Y33" s="328"/>
      <c r="Z33" s="102"/>
    </row>
    <row r="34" spans="2:31" s="36" customFormat="1" ht="3.95" customHeight="1" x14ac:dyDescent="0.3">
      <c r="B34" s="313"/>
      <c r="C34" s="241"/>
      <c r="D34" s="241"/>
      <c r="E34" s="241"/>
      <c r="F34" s="241"/>
      <c r="G34" s="241"/>
      <c r="H34" s="241"/>
      <c r="I34" s="241"/>
      <c r="J34" s="241"/>
      <c r="K34" s="242"/>
      <c r="L34" s="55"/>
      <c r="M34" s="56"/>
      <c r="N34" s="57"/>
      <c r="O34" s="58"/>
      <c r="P34" s="59"/>
      <c r="Q34" s="60"/>
      <c r="R34" s="66"/>
      <c r="S34" s="38"/>
      <c r="T34" s="38"/>
      <c r="U34" s="38"/>
      <c r="V34" s="38"/>
      <c r="W34" s="38"/>
      <c r="X34" s="38"/>
      <c r="Y34" s="67"/>
      <c r="Z34" s="101"/>
      <c r="AE34" s="190"/>
    </row>
    <row r="35" spans="2:31" ht="18.75" x14ac:dyDescent="0.25">
      <c r="B35" s="329" t="s">
        <v>37</v>
      </c>
      <c r="C35" s="330"/>
      <c r="D35" s="330"/>
      <c r="E35" s="330"/>
      <c r="F35" s="330"/>
      <c r="G35" s="330"/>
      <c r="H35" s="330"/>
      <c r="I35" s="330"/>
      <c r="J35" s="330"/>
      <c r="K35" s="331"/>
      <c r="L35" s="79"/>
      <c r="M35" s="229"/>
      <c r="N35" s="80"/>
      <c r="O35" s="58"/>
      <c r="P35" s="59"/>
      <c r="Q35" s="60"/>
      <c r="R35" s="152"/>
      <c r="S35" s="153"/>
      <c r="T35" s="153"/>
      <c r="U35" s="153"/>
      <c r="V35" s="153"/>
      <c r="W35" s="153"/>
      <c r="X35" s="153"/>
      <c r="Y35" s="154"/>
      <c r="Z35" s="102"/>
    </row>
    <row r="36" spans="2:31" ht="24.95" customHeight="1" thickBot="1" x14ac:dyDescent="0.35">
      <c r="B36" s="156"/>
      <c r="C36" s="157"/>
      <c r="D36" s="250" t="str">
        <f>IF(AND(B42&gt;60,AE148=1),AD104,VLOOKUP(AE148,AC148:AE151,2,FALSE))</f>
        <v>2Ш</v>
      </c>
      <c r="E36" s="251"/>
      <c r="F36" s="158"/>
      <c r="G36" s="158"/>
      <c r="H36" s="159"/>
      <c r="I36" s="159"/>
      <c r="J36" s="160"/>
      <c r="K36" s="160"/>
      <c r="L36" s="160"/>
      <c r="M36" s="160"/>
      <c r="N36" s="155"/>
      <c r="O36" s="141"/>
      <c r="P36" s="141"/>
      <c r="Q36" s="228"/>
      <c r="R36" s="316" t="str">
        <f>IF(D36=AD104,"Один шкаф - только для АКБ емкостью не более 60А*ч","Выбор из списка")</f>
        <v>Выбор из списка</v>
      </c>
      <c r="S36" s="317"/>
      <c r="T36" s="317"/>
      <c r="U36" s="317"/>
      <c r="V36" s="317"/>
      <c r="W36" s="317"/>
      <c r="X36" s="317"/>
      <c r="Y36" s="318"/>
      <c r="Z36" s="102"/>
    </row>
    <row r="37" spans="2:31" s="36" customFormat="1" ht="3.95" customHeight="1" x14ac:dyDescent="0.3">
      <c r="B37" s="313"/>
      <c r="C37" s="241"/>
      <c r="D37" s="241"/>
      <c r="E37" s="241"/>
      <c r="F37" s="241"/>
      <c r="G37" s="241"/>
      <c r="H37" s="241"/>
      <c r="I37" s="241"/>
      <c r="J37" s="241"/>
      <c r="K37" s="241"/>
      <c r="L37" s="241"/>
      <c r="M37" s="241"/>
      <c r="N37" s="57"/>
      <c r="O37" s="58"/>
      <c r="P37" s="59"/>
      <c r="Q37" s="60"/>
      <c r="R37" s="164"/>
      <c r="S37" s="165"/>
      <c r="T37" s="165"/>
      <c r="U37" s="165"/>
      <c r="V37" s="165"/>
      <c r="W37" s="165"/>
      <c r="X37" s="165"/>
      <c r="Y37" s="166"/>
      <c r="Z37" s="101"/>
      <c r="AE37" s="190"/>
    </row>
    <row r="38" spans="2:31" ht="18.75" customHeight="1" x14ac:dyDescent="0.2">
      <c r="B38" s="243" t="s">
        <v>80</v>
      </c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5"/>
      <c r="N38" s="82"/>
      <c r="O38" s="233"/>
      <c r="P38" s="59"/>
      <c r="Q38" s="60"/>
      <c r="R38" s="152"/>
      <c r="S38" s="153"/>
      <c r="T38" s="153"/>
      <c r="U38" s="153"/>
      <c r="V38" s="153"/>
      <c r="W38" s="153"/>
      <c r="X38" s="153"/>
      <c r="Y38" s="154"/>
      <c r="Z38" s="102"/>
    </row>
    <row r="39" spans="2:31" ht="24.95" customHeight="1" thickBot="1" x14ac:dyDescent="0.35">
      <c r="B39" s="83"/>
      <c r="C39" s="84"/>
      <c r="D39" s="311">
        <f>VLOOKUP(AE154,AC154:AE157,2,FALSE)</f>
        <v>0</v>
      </c>
      <c r="E39" s="312"/>
      <c r="F39" s="85"/>
      <c r="G39" s="85"/>
      <c r="H39" s="86"/>
      <c r="I39" s="86"/>
      <c r="J39" s="87"/>
      <c r="K39" s="87"/>
      <c r="L39" s="87"/>
      <c r="M39" s="87"/>
      <c r="N39" s="87"/>
      <c r="O39" s="232"/>
      <c r="P39" s="230"/>
      <c r="Q39" s="231"/>
      <c r="R39" s="319" t="str">
        <f>IF(D39=AD155,"Необходимо заполнить опросник на систему ""СЕНСОР-СМ""","Выбор из списка")</f>
        <v>Выбор из списка</v>
      </c>
      <c r="S39" s="320"/>
      <c r="T39" s="320"/>
      <c r="U39" s="320"/>
      <c r="V39" s="320"/>
      <c r="W39" s="320"/>
      <c r="X39" s="320"/>
      <c r="Y39" s="321"/>
      <c r="Z39" s="102"/>
    </row>
    <row r="40" spans="2:31" s="36" customFormat="1" ht="3.95" customHeight="1" x14ac:dyDescent="0.3">
      <c r="B40" s="309"/>
      <c r="C40" s="310"/>
      <c r="D40" s="310"/>
      <c r="E40" s="310"/>
      <c r="F40" s="310"/>
      <c r="G40" s="310"/>
      <c r="H40" s="310"/>
      <c r="I40" s="310"/>
      <c r="J40" s="310"/>
      <c r="K40" s="310"/>
      <c r="L40" s="310"/>
      <c r="M40" s="310"/>
      <c r="N40" s="241"/>
      <c r="O40" s="241"/>
      <c r="P40" s="59"/>
      <c r="Q40" s="60"/>
      <c r="R40" s="66"/>
      <c r="S40" s="38"/>
      <c r="T40" s="38"/>
      <c r="U40" s="38"/>
      <c r="V40" s="38"/>
      <c r="W40" s="38"/>
      <c r="X40" s="38"/>
      <c r="Y40" s="67"/>
      <c r="Z40" s="101"/>
      <c r="AE40" s="190"/>
    </row>
    <row r="41" spans="2:31" ht="18.75" customHeight="1" x14ac:dyDescent="0.2">
      <c r="B41" s="243" t="s">
        <v>60</v>
      </c>
      <c r="C41" s="244"/>
      <c r="D41" s="244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88"/>
      <c r="Q41" s="89"/>
      <c r="R41" s="152"/>
      <c r="S41" s="153"/>
      <c r="T41" s="153"/>
      <c r="U41" s="153"/>
      <c r="V41" s="153"/>
      <c r="W41" s="153"/>
      <c r="X41" s="153"/>
      <c r="Y41" s="154"/>
      <c r="Z41" s="102"/>
    </row>
    <row r="42" spans="2:31" ht="20.25" customHeight="1" x14ac:dyDescent="0.2">
      <c r="B42" s="322">
        <v>0</v>
      </c>
      <c r="C42" s="323"/>
      <c r="D42" s="355" t="str">
        <f>IF(B42=0,AD104,B42&amp;"Ач")</f>
        <v>#</v>
      </c>
      <c r="E42" s="356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324" t="s">
        <v>59</v>
      </c>
      <c r="S42" s="324"/>
      <c r="T42" s="324"/>
      <c r="U42" s="324"/>
      <c r="V42" s="324"/>
      <c r="W42" s="324"/>
      <c r="X42" s="324"/>
      <c r="Y42" s="325"/>
      <c r="Z42" s="102"/>
    </row>
    <row r="43" spans="2:31" ht="3.75" customHeight="1" thickBot="1" x14ac:dyDescent="0.25">
      <c r="B43" s="91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3"/>
      <c r="Z43" s="102"/>
    </row>
    <row r="44" spans="2:31" x14ac:dyDescent="0.2">
      <c r="Z44" s="102"/>
    </row>
    <row r="45" spans="2:31" ht="14.25" customHeight="1" x14ac:dyDescent="0.2">
      <c r="B45" s="237" t="s">
        <v>75</v>
      </c>
      <c r="C45" s="237"/>
      <c r="F45" s="342" t="s">
        <v>81</v>
      </c>
      <c r="G45" s="342"/>
      <c r="H45" s="342"/>
      <c r="I45" s="342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102"/>
    </row>
    <row r="46" spans="2:31" ht="3.75" customHeight="1" x14ac:dyDescent="0.2">
      <c r="Z46" s="102"/>
    </row>
    <row r="47" spans="2:31" ht="15" customHeight="1" x14ac:dyDescent="0.2">
      <c r="B47" s="94" t="s">
        <v>12</v>
      </c>
      <c r="C47" s="187"/>
      <c r="G47" s="255">
        <v>0</v>
      </c>
      <c r="H47" s="343"/>
      <c r="I47" s="343"/>
      <c r="J47" s="343"/>
      <c r="K47" s="256"/>
      <c r="Z47" s="102"/>
    </row>
    <row r="48" spans="2:31" ht="15" x14ac:dyDescent="0.2">
      <c r="B48" s="94" t="s">
        <v>13</v>
      </c>
      <c r="C48" s="187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Z48" s="102"/>
    </row>
    <row r="49" spans="2:26" ht="15" x14ac:dyDescent="0.2">
      <c r="B49" s="94" t="s">
        <v>14</v>
      </c>
      <c r="C49" s="187"/>
      <c r="G49" s="186"/>
      <c r="H49" s="238" t="s">
        <v>24</v>
      </c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186"/>
      <c r="Z49" s="102"/>
    </row>
    <row r="50" spans="2:26" ht="14.25" x14ac:dyDescent="0.2">
      <c r="B50" s="94" t="s">
        <v>15</v>
      </c>
      <c r="C50" s="187"/>
      <c r="G50" s="357"/>
      <c r="H50" s="358"/>
      <c r="I50" s="358"/>
      <c r="J50" s="358"/>
      <c r="K50" s="358"/>
      <c r="L50" s="358"/>
      <c r="M50" s="358"/>
      <c r="N50" s="358"/>
      <c r="O50" s="358"/>
      <c r="P50" s="358"/>
      <c r="Q50" s="358"/>
      <c r="R50" s="358"/>
      <c r="S50" s="358"/>
      <c r="T50" s="358"/>
      <c r="U50" s="358"/>
      <c r="V50" s="358"/>
      <c r="W50" s="358"/>
      <c r="X50" s="358"/>
      <c r="Y50" s="359"/>
      <c r="Z50" s="102"/>
    </row>
    <row r="51" spans="2:26" ht="14.25" x14ac:dyDescent="0.2">
      <c r="B51" s="94" t="s">
        <v>16</v>
      </c>
      <c r="C51" s="187"/>
      <c r="G51" s="360"/>
      <c r="H51" s="361"/>
      <c r="I51" s="361"/>
      <c r="J51" s="361"/>
      <c r="K51" s="361"/>
      <c r="L51" s="361"/>
      <c r="M51" s="361"/>
      <c r="N51" s="361"/>
      <c r="O51" s="361"/>
      <c r="P51" s="361"/>
      <c r="Q51" s="361"/>
      <c r="R51" s="361"/>
      <c r="S51" s="361"/>
      <c r="T51" s="361"/>
      <c r="U51" s="361"/>
      <c r="V51" s="361"/>
      <c r="W51" s="361"/>
      <c r="X51" s="361"/>
      <c r="Y51" s="362"/>
      <c r="Z51" s="102"/>
    </row>
    <row r="52" spans="2:26" ht="14.25" x14ac:dyDescent="0.2">
      <c r="B52" s="94" t="s">
        <v>17</v>
      </c>
      <c r="C52" s="187"/>
      <c r="G52" s="360"/>
      <c r="H52" s="361"/>
      <c r="I52" s="361"/>
      <c r="J52" s="361"/>
      <c r="K52" s="361"/>
      <c r="L52" s="361"/>
      <c r="M52" s="361"/>
      <c r="N52" s="361"/>
      <c r="O52" s="361"/>
      <c r="P52" s="361"/>
      <c r="Q52" s="361"/>
      <c r="R52" s="361"/>
      <c r="S52" s="361"/>
      <c r="T52" s="361"/>
      <c r="U52" s="361"/>
      <c r="V52" s="361"/>
      <c r="W52" s="361"/>
      <c r="X52" s="361"/>
      <c r="Y52" s="362"/>
      <c r="Z52" s="102"/>
    </row>
    <row r="53" spans="2:26" ht="14.25" x14ac:dyDescent="0.2">
      <c r="B53" s="94" t="s">
        <v>18</v>
      </c>
      <c r="C53" s="187"/>
      <c r="G53" s="360"/>
      <c r="H53" s="361"/>
      <c r="I53" s="361"/>
      <c r="J53" s="361"/>
      <c r="K53" s="361"/>
      <c r="L53" s="361"/>
      <c r="M53" s="361"/>
      <c r="N53" s="361"/>
      <c r="O53" s="361"/>
      <c r="P53" s="361"/>
      <c r="Q53" s="361"/>
      <c r="R53" s="361"/>
      <c r="S53" s="361"/>
      <c r="T53" s="361"/>
      <c r="U53" s="361"/>
      <c r="V53" s="361"/>
      <c r="W53" s="361"/>
      <c r="X53" s="361"/>
      <c r="Y53" s="362"/>
      <c r="Z53" s="102"/>
    </row>
    <row r="54" spans="2:26" ht="14.25" x14ac:dyDescent="0.2">
      <c r="B54" s="94" t="s">
        <v>19</v>
      </c>
      <c r="C54" s="187"/>
      <c r="G54" s="360"/>
      <c r="H54" s="361"/>
      <c r="I54" s="361"/>
      <c r="J54" s="361"/>
      <c r="K54" s="361"/>
      <c r="L54" s="361"/>
      <c r="M54" s="361"/>
      <c r="N54" s="361"/>
      <c r="O54" s="361"/>
      <c r="P54" s="361"/>
      <c r="Q54" s="361"/>
      <c r="R54" s="361"/>
      <c r="S54" s="361"/>
      <c r="T54" s="361"/>
      <c r="U54" s="361"/>
      <c r="V54" s="361"/>
      <c r="W54" s="361"/>
      <c r="X54" s="361"/>
      <c r="Y54" s="362"/>
      <c r="Z54" s="102"/>
    </row>
    <row r="55" spans="2:26" ht="14.25" x14ac:dyDescent="0.2">
      <c r="B55" s="94" t="s">
        <v>20</v>
      </c>
      <c r="C55" s="187"/>
      <c r="G55" s="360"/>
      <c r="H55" s="361"/>
      <c r="I55" s="361"/>
      <c r="J55" s="361"/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362"/>
      <c r="Z55" s="102"/>
    </row>
    <row r="56" spans="2:26" ht="14.25" x14ac:dyDescent="0.2">
      <c r="B56" s="94" t="s">
        <v>21</v>
      </c>
      <c r="C56" s="187"/>
      <c r="G56" s="360"/>
      <c r="H56" s="361"/>
      <c r="I56" s="361"/>
      <c r="J56" s="361"/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362"/>
      <c r="Z56" s="102"/>
    </row>
    <row r="57" spans="2:26" ht="14.25" x14ac:dyDescent="0.2">
      <c r="B57" s="94" t="s">
        <v>22</v>
      </c>
      <c r="C57" s="187"/>
      <c r="G57" s="360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362"/>
      <c r="Z57" s="102"/>
    </row>
    <row r="58" spans="2:26" ht="14.25" x14ac:dyDescent="0.2">
      <c r="B58" s="94" t="s">
        <v>23</v>
      </c>
      <c r="C58" s="187"/>
      <c r="G58" s="363"/>
      <c r="H58" s="364"/>
      <c r="I58" s="364"/>
      <c r="J58" s="364"/>
      <c r="K58" s="364"/>
      <c r="L58" s="364"/>
      <c r="M58" s="364"/>
      <c r="N58" s="364"/>
      <c r="O58" s="364"/>
      <c r="P58" s="364"/>
      <c r="Q58" s="364"/>
      <c r="R58" s="364"/>
      <c r="S58" s="364"/>
      <c r="T58" s="364"/>
      <c r="U58" s="364"/>
      <c r="V58" s="364"/>
      <c r="W58" s="364"/>
      <c r="X58" s="364"/>
      <c r="Y58" s="365"/>
      <c r="Z58" s="102"/>
    </row>
    <row r="59" spans="2:26" x14ac:dyDescent="0.2">
      <c r="Z59" s="102"/>
    </row>
    <row r="60" spans="2:26" x14ac:dyDescent="0.2">
      <c r="Z60" s="102"/>
    </row>
    <row r="61" spans="2:26" ht="14.25" x14ac:dyDescent="0.2">
      <c r="B61" s="237" t="s">
        <v>26</v>
      </c>
      <c r="C61" s="237"/>
      <c r="D61" s="237"/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102"/>
    </row>
    <row r="62" spans="2:26" x14ac:dyDescent="0.2">
      <c r="Z62" s="102"/>
    </row>
    <row r="63" spans="2:26" ht="14.25" x14ac:dyDescent="0.2">
      <c r="B63" s="97" t="s">
        <v>28</v>
      </c>
      <c r="C63" s="366"/>
      <c r="D63" s="367"/>
      <c r="E63" s="367"/>
      <c r="F63" s="367"/>
      <c r="G63" s="367"/>
      <c r="H63" s="367"/>
      <c r="I63" s="367"/>
      <c r="J63" s="367"/>
      <c r="K63" s="367"/>
      <c r="L63" s="367"/>
      <c r="M63" s="367"/>
      <c r="N63" s="367"/>
      <c r="O63" s="367"/>
      <c r="P63" s="367"/>
      <c r="Q63" s="367"/>
      <c r="R63" s="367"/>
      <c r="S63" s="367"/>
      <c r="T63" s="367"/>
      <c r="U63" s="367"/>
      <c r="V63" s="367"/>
      <c r="W63" s="367"/>
      <c r="X63" s="367"/>
      <c r="Y63" s="368"/>
      <c r="Z63" s="102"/>
    </row>
    <row r="64" spans="2:26" x14ac:dyDescent="0.2">
      <c r="B64" s="96"/>
      <c r="Z64" s="102"/>
    </row>
    <row r="65" spans="2:26" ht="14.25" customHeight="1" x14ac:dyDescent="0.2">
      <c r="B65" s="95" t="s">
        <v>29</v>
      </c>
      <c r="C65" s="357"/>
      <c r="D65" s="358"/>
      <c r="E65" s="358"/>
      <c r="F65" s="358"/>
      <c r="G65" s="358"/>
      <c r="H65" s="358"/>
      <c r="I65" s="358"/>
      <c r="J65" s="358"/>
      <c r="K65" s="358"/>
      <c r="L65" s="358"/>
      <c r="M65" s="358"/>
      <c r="N65" s="358"/>
      <c r="O65" s="358"/>
      <c r="P65" s="358"/>
      <c r="Q65" s="358"/>
      <c r="R65" s="358"/>
      <c r="S65" s="358"/>
      <c r="T65" s="358"/>
      <c r="U65" s="358"/>
      <c r="V65" s="358"/>
      <c r="W65" s="358"/>
      <c r="X65" s="358"/>
      <c r="Y65" s="359"/>
      <c r="Z65" s="102"/>
    </row>
    <row r="66" spans="2:26" ht="12.75" customHeight="1" x14ac:dyDescent="0.2">
      <c r="B66" s="96" t="s">
        <v>25</v>
      </c>
      <c r="C66" s="360"/>
      <c r="D66" s="361"/>
      <c r="E66" s="361"/>
      <c r="F66" s="361"/>
      <c r="G66" s="361"/>
      <c r="H66" s="361"/>
      <c r="I66" s="361"/>
      <c r="J66" s="361"/>
      <c r="K66" s="361"/>
      <c r="L66" s="361"/>
      <c r="M66" s="361"/>
      <c r="N66" s="361"/>
      <c r="O66" s="361"/>
      <c r="P66" s="361"/>
      <c r="Q66" s="361"/>
      <c r="R66" s="361"/>
      <c r="S66" s="361"/>
      <c r="T66" s="361"/>
      <c r="U66" s="361"/>
      <c r="V66" s="361"/>
      <c r="W66" s="361"/>
      <c r="X66" s="361"/>
      <c r="Y66" s="362"/>
      <c r="Z66" s="102"/>
    </row>
    <row r="67" spans="2:26" ht="12.75" customHeight="1" x14ac:dyDescent="0.2">
      <c r="C67" s="363"/>
      <c r="D67" s="364"/>
      <c r="E67" s="364"/>
      <c r="F67" s="364"/>
      <c r="G67" s="364"/>
      <c r="H67" s="364"/>
      <c r="I67" s="364"/>
      <c r="J67" s="364"/>
      <c r="K67" s="364"/>
      <c r="L67" s="364"/>
      <c r="M67" s="364"/>
      <c r="N67" s="364"/>
      <c r="O67" s="364"/>
      <c r="P67" s="364"/>
      <c r="Q67" s="364"/>
      <c r="R67" s="364"/>
      <c r="S67" s="364"/>
      <c r="T67" s="364"/>
      <c r="U67" s="364"/>
      <c r="V67" s="364"/>
      <c r="W67" s="364"/>
      <c r="X67" s="364"/>
      <c r="Y67" s="365"/>
      <c r="Z67" s="102"/>
    </row>
    <row r="68" spans="2:26" x14ac:dyDescent="0.2">
      <c r="B68" s="81" t="s">
        <v>30</v>
      </c>
      <c r="Z68" s="102"/>
    </row>
    <row r="69" spans="2:26" ht="5.25" customHeight="1" x14ac:dyDescent="0.2">
      <c r="Z69" s="102"/>
    </row>
    <row r="70" spans="2:26" hidden="1" x14ac:dyDescent="0.2"/>
    <row r="71" spans="2:26" hidden="1" x14ac:dyDescent="0.2"/>
    <row r="72" spans="2:26" hidden="1" x14ac:dyDescent="0.2"/>
    <row r="73" spans="2:26" hidden="1" x14ac:dyDescent="0.2"/>
    <row r="74" spans="2:26" hidden="1" x14ac:dyDescent="0.2"/>
    <row r="75" spans="2:26" hidden="1" x14ac:dyDescent="0.2"/>
    <row r="76" spans="2:26" hidden="1" x14ac:dyDescent="0.2"/>
    <row r="77" spans="2:26" hidden="1" x14ac:dyDescent="0.2"/>
    <row r="78" spans="2:26" hidden="1" x14ac:dyDescent="0.2"/>
    <row r="79" spans="2:26" hidden="1" x14ac:dyDescent="0.2"/>
    <row r="80" spans="2:26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spans="28:42" hidden="1" x14ac:dyDescent="0.2"/>
    <row r="98" spans="28:42" hidden="1" x14ac:dyDescent="0.2"/>
    <row r="99" spans="28:42" hidden="1" x14ac:dyDescent="0.2"/>
    <row r="100" spans="28:42" hidden="1" x14ac:dyDescent="0.2"/>
    <row r="101" spans="28:42" hidden="1" x14ac:dyDescent="0.2"/>
    <row r="102" spans="28:42" hidden="1" x14ac:dyDescent="0.2"/>
    <row r="103" spans="28:42" hidden="1" x14ac:dyDescent="0.2"/>
    <row r="104" spans="28:42" hidden="1" x14ac:dyDescent="0.2">
      <c r="AB104" s="1"/>
      <c r="AC104" s="1"/>
      <c r="AD104" s="2" t="s">
        <v>8</v>
      </c>
      <c r="AE104" s="194" t="s">
        <v>7</v>
      </c>
      <c r="AF104" s="1"/>
      <c r="AG104" s="3"/>
      <c r="AH104" s="3"/>
      <c r="AI104" s="3"/>
      <c r="AJ104" s="3"/>
      <c r="AK104" s="3"/>
      <c r="AL104" s="1"/>
      <c r="AM104" s="1"/>
      <c r="AN104" s="1"/>
      <c r="AO104" s="1"/>
      <c r="AP104" s="1"/>
    </row>
    <row r="105" spans="28:42" hidden="1" x14ac:dyDescent="0.2">
      <c r="AB105" s="1"/>
      <c r="AC105" s="1"/>
      <c r="AD105" s="3"/>
      <c r="AE105" s="195"/>
      <c r="AF105" s="1"/>
      <c r="AG105" s="3"/>
      <c r="AH105" s="3"/>
      <c r="AI105" s="3"/>
      <c r="AJ105" s="3"/>
      <c r="AK105" s="3"/>
      <c r="AL105" s="1"/>
      <c r="AM105" s="1"/>
      <c r="AN105" s="1"/>
      <c r="AO105" s="1"/>
      <c r="AP105" s="1"/>
    </row>
    <row r="106" spans="28:42" ht="13.5" hidden="1" thickBot="1" x14ac:dyDescent="0.25">
      <c r="AB106" s="1"/>
      <c r="AC106" s="1"/>
      <c r="AD106" s="3"/>
      <c r="AE106" s="196" t="str">
        <f>ОпросныйЛистСГПМ!B23</f>
        <v>Номинальный ток нагрузки, Iном.</v>
      </c>
      <c r="AF106" s="1"/>
      <c r="AG106" s="3"/>
      <c r="AH106" s="3"/>
      <c r="AI106" s="3"/>
      <c r="AJ106" s="3"/>
      <c r="AK106" s="3"/>
      <c r="AL106" s="1"/>
      <c r="AM106" s="1"/>
      <c r="AN106" s="1"/>
      <c r="AO106" s="1"/>
      <c r="AP106" s="1"/>
    </row>
    <row r="107" spans="28:42" hidden="1" x14ac:dyDescent="0.2">
      <c r="AB107" s="1"/>
      <c r="AC107" s="10"/>
      <c r="AD107" s="11"/>
      <c r="AE107" s="189">
        <v>4</v>
      </c>
      <c r="AF107" s="1"/>
      <c r="AG107" s="3"/>
      <c r="AH107" s="3"/>
      <c r="AI107" s="3"/>
      <c r="AJ107" s="3"/>
      <c r="AK107" s="3"/>
      <c r="AL107" s="1"/>
      <c r="AM107" s="1"/>
      <c r="AN107" s="1"/>
      <c r="AO107" s="1"/>
      <c r="AP107" s="1"/>
    </row>
    <row r="108" spans="28:42" hidden="1" x14ac:dyDescent="0.2">
      <c r="AB108" s="1"/>
      <c r="AC108" s="4">
        <v>1</v>
      </c>
      <c r="AD108" s="5" t="s">
        <v>45</v>
      </c>
      <c r="AE108" s="197" t="str">
        <f>AD108</f>
        <v>10А</v>
      </c>
      <c r="AF108" s="1"/>
      <c r="AG108" s="3"/>
      <c r="AH108" s="3"/>
      <c r="AI108" s="3"/>
      <c r="AJ108" s="3"/>
      <c r="AK108" s="3"/>
      <c r="AL108" s="1"/>
      <c r="AM108" s="1"/>
      <c r="AN108" s="1"/>
      <c r="AO108" s="1"/>
      <c r="AP108" s="1"/>
    </row>
    <row r="109" spans="28:42" hidden="1" x14ac:dyDescent="0.2">
      <c r="AB109" s="1"/>
      <c r="AC109" s="4">
        <v>2</v>
      </c>
      <c r="AD109" s="5" t="s">
        <v>46</v>
      </c>
      <c r="AE109" s="197" t="str">
        <f t="shared" ref="AE109:AE119" si="0">AD109</f>
        <v>20А</v>
      </c>
      <c r="AF109" s="1"/>
      <c r="AG109" s="3"/>
      <c r="AH109" s="3"/>
      <c r="AI109" s="3"/>
      <c r="AJ109" s="3"/>
      <c r="AK109" s="3"/>
      <c r="AL109" s="1"/>
      <c r="AM109" s="1"/>
      <c r="AN109" s="1"/>
      <c r="AO109" s="1"/>
      <c r="AP109" s="1"/>
    </row>
    <row r="110" spans="28:42" hidden="1" x14ac:dyDescent="0.2">
      <c r="AB110" s="1"/>
      <c r="AC110" s="4">
        <v>3</v>
      </c>
      <c r="AD110" s="5" t="s">
        <v>47</v>
      </c>
      <c r="AE110" s="197" t="str">
        <f t="shared" si="0"/>
        <v>30А</v>
      </c>
      <c r="AF110" s="1"/>
      <c r="AG110" s="3"/>
      <c r="AH110" s="3"/>
      <c r="AI110" s="3"/>
      <c r="AJ110" s="3"/>
      <c r="AK110" s="3"/>
      <c r="AL110" s="1"/>
      <c r="AM110" s="1"/>
      <c r="AN110" s="1"/>
      <c r="AO110" s="1"/>
      <c r="AP110" s="1"/>
    </row>
    <row r="111" spans="28:42" hidden="1" x14ac:dyDescent="0.2">
      <c r="AB111" s="1"/>
      <c r="AC111" s="4">
        <v>4</v>
      </c>
      <c r="AD111" s="5" t="s">
        <v>48</v>
      </c>
      <c r="AE111" s="197" t="str">
        <f t="shared" si="0"/>
        <v>40А</v>
      </c>
      <c r="AF111" s="1"/>
      <c r="AG111" s="3"/>
      <c r="AH111" s="3"/>
      <c r="AI111" s="3"/>
      <c r="AJ111" s="3"/>
      <c r="AK111" s="3"/>
      <c r="AL111" s="1"/>
      <c r="AM111" s="1"/>
      <c r="AN111" s="1"/>
      <c r="AO111" s="1"/>
      <c r="AP111" s="1"/>
    </row>
    <row r="112" spans="28:42" hidden="1" x14ac:dyDescent="0.2">
      <c r="AB112" s="1"/>
      <c r="AC112" s="4">
        <v>5</v>
      </c>
      <c r="AD112" s="5" t="s">
        <v>49</v>
      </c>
      <c r="AE112" s="197" t="str">
        <f t="shared" si="0"/>
        <v>50А</v>
      </c>
      <c r="AF112" s="1"/>
      <c r="AG112" s="3"/>
      <c r="AH112" s="3"/>
      <c r="AI112" s="3"/>
      <c r="AJ112" s="3"/>
      <c r="AK112" s="3"/>
      <c r="AL112" s="1"/>
      <c r="AM112" s="1"/>
      <c r="AN112" s="1"/>
      <c r="AO112" s="1"/>
      <c r="AP112" s="1"/>
    </row>
    <row r="113" spans="28:42" hidden="1" x14ac:dyDescent="0.2">
      <c r="AB113" s="1"/>
      <c r="AC113" s="4">
        <v>6</v>
      </c>
      <c r="AD113" s="5" t="s">
        <v>50</v>
      </c>
      <c r="AE113" s="197" t="str">
        <f t="shared" si="0"/>
        <v>60А</v>
      </c>
      <c r="AF113" s="1"/>
      <c r="AG113" s="3"/>
      <c r="AH113" s="3"/>
      <c r="AI113" s="3"/>
      <c r="AJ113" s="3"/>
      <c r="AK113" s="3"/>
      <c r="AL113" s="1"/>
      <c r="AM113" s="1"/>
      <c r="AN113" s="1"/>
      <c r="AO113" s="1"/>
      <c r="AP113" s="1"/>
    </row>
    <row r="114" spans="28:42" hidden="1" x14ac:dyDescent="0.2">
      <c r="AB114" s="1"/>
      <c r="AC114" s="4">
        <v>7</v>
      </c>
      <c r="AD114" s="5" t="s">
        <v>51</v>
      </c>
      <c r="AE114" s="197" t="str">
        <f t="shared" si="0"/>
        <v>70А</v>
      </c>
      <c r="AF114" s="1"/>
      <c r="AG114" s="3"/>
      <c r="AH114" s="3"/>
      <c r="AI114" s="3"/>
      <c r="AJ114" s="3"/>
      <c r="AK114" s="3"/>
      <c r="AL114" s="1"/>
      <c r="AM114" s="1"/>
      <c r="AN114" s="1"/>
      <c r="AO114" s="1"/>
      <c r="AP114" s="1"/>
    </row>
    <row r="115" spans="28:42" hidden="1" x14ac:dyDescent="0.2">
      <c r="AB115" s="1"/>
      <c r="AC115" s="4">
        <v>8</v>
      </c>
      <c r="AD115" s="5" t="s">
        <v>52</v>
      </c>
      <c r="AE115" s="197" t="str">
        <f t="shared" si="0"/>
        <v>80А</v>
      </c>
      <c r="AF115" s="1"/>
      <c r="AG115" s="3"/>
      <c r="AH115" s="3"/>
      <c r="AI115" s="3"/>
      <c r="AJ115" s="3"/>
      <c r="AK115" s="3"/>
      <c r="AL115" s="1"/>
      <c r="AM115" s="1"/>
      <c r="AN115" s="1"/>
      <c r="AO115" s="1"/>
      <c r="AP115" s="1"/>
    </row>
    <row r="116" spans="28:42" hidden="1" x14ac:dyDescent="0.2">
      <c r="AB116" s="1"/>
      <c r="AC116" s="4">
        <v>9</v>
      </c>
      <c r="AD116" s="5" t="s">
        <v>53</v>
      </c>
      <c r="AE116" s="197" t="str">
        <f t="shared" si="0"/>
        <v>90А</v>
      </c>
      <c r="AF116" s="1"/>
      <c r="AG116" s="3"/>
      <c r="AH116" s="3"/>
      <c r="AI116" s="3"/>
      <c r="AJ116" s="3"/>
      <c r="AK116" s="3"/>
      <c r="AL116" s="1"/>
      <c r="AM116" s="1"/>
      <c r="AN116" s="1"/>
      <c r="AO116" s="1"/>
      <c r="AP116" s="1"/>
    </row>
    <row r="117" spans="28:42" hidden="1" x14ac:dyDescent="0.2">
      <c r="AB117" s="1"/>
      <c r="AC117" s="4">
        <v>10</v>
      </c>
      <c r="AD117" s="5" t="s">
        <v>54</v>
      </c>
      <c r="AE117" s="197" t="str">
        <f t="shared" si="0"/>
        <v>100А</v>
      </c>
      <c r="AF117" s="1"/>
      <c r="AG117" s="3"/>
      <c r="AH117" s="3"/>
      <c r="AI117" s="3"/>
      <c r="AJ117" s="3"/>
      <c r="AK117" s="3"/>
      <c r="AL117" s="1"/>
      <c r="AM117" s="1"/>
      <c r="AN117" s="1"/>
      <c r="AO117" s="1"/>
      <c r="AP117" s="1"/>
    </row>
    <row r="118" spans="28:42" hidden="1" x14ac:dyDescent="0.2">
      <c r="AB118" s="1"/>
      <c r="AC118" s="4">
        <v>11</v>
      </c>
      <c r="AD118" s="5" t="s">
        <v>55</v>
      </c>
      <c r="AE118" s="197" t="str">
        <f t="shared" si="0"/>
        <v>110А</v>
      </c>
      <c r="AF118" s="1"/>
      <c r="AG118" s="3"/>
      <c r="AH118" s="3"/>
      <c r="AI118" s="3"/>
      <c r="AJ118" s="3"/>
      <c r="AK118" s="3"/>
      <c r="AL118" s="1"/>
      <c r="AM118" s="1"/>
      <c r="AN118" s="1"/>
      <c r="AO118" s="1"/>
      <c r="AP118" s="1"/>
    </row>
    <row r="119" spans="28:42" hidden="1" x14ac:dyDescent="0.2">
      <c r="AB119" s="1"/>
      <c r="AC119" s="6">
        <v>12</v>
      </c>
      <c r="AD119" s="7" t="s">
        <v>56</v>
      </c>
      <c r="AE119" s="198" t="str">
        <f t="shared" si="0"/>
        <v>120А</v>
      </c>
      <c r="AF119" s="1"/>
      <c r="AG119" s="3"/>
      <c r="AH119" s="3"/>
      <c r="AI119" s="3"/>
      <c r="AJ119" s="3"/>
      <c r="AK119" s="3"/>
      <c r="AL119" s="1"/>
      <c r="AM119" s="1"/>
      <c r="AN119" s="1"/>
      <c r="AO119" s="1"/>
      <c r="AP119" s="1"/>
    </row>
    <row r="120" spans="28:42" ht="13.5" hidden="1" thickBot="1" x14ac:dyDescent="0.25">
      <c r="AB120" s="1"/>
      <c r="AC120" s="8"/>
      <c r="AD120" s="9"/>
      <c r="AE120" s="199"/>
      <c r="AF120" s="1"/>
      <c r="AG120" s="3"/>
      <c r="AH120" s="3"/>
      <c r="AI120" s="3"/>
      <c r="AJ120" s="3"/>
      <c r="AK120" s="3"/>
      <c r="AL120" s="1"/>
      <c r="AM120" s="1"/>
      <c r="AN120" s="1"/>
      <c r="AO120" s="1"/>
      <c r="AP120" s="1"/>
    </row>
    <row r="121" spans="28:42" hidden="1" x14ac:dyDescent="0.2">
      <c r="AB121" s="1"/>
      <c r="AC121" s="1"/>
      <c r="AD121" s="3"/>
      <c r="AE121" s="195"/>
      <c r="AF121" s="1"/>
      <c r="AG121" s="3"/>
      <c r="AH121" s="3"/>
      <c r="AI121" s="3"/>
      <c r="AJ121" s="3"/>
      <c r="AK121" s="3"/>
      <c r="AL121" s="1"/>
      <c r="AM121" s="1"/>
      <c r="AN121" s="1"/>
      <c r="AO121" s="1"/>
      <c r="AP121" s="1"/>
    </row>
    <row r="122" spans="28:42" ht="13.5" hidden="1" thickBot="1" x14ac:dyDescent="0.25">
      <c r="AB122" s="1"/>
      <c r="AC122" s="1"/>
      <c r="AD122" s="3"/>
      <c r="AE122" s="196" t="str">
        <f>ОпросныйЛистСГПМ!B26</f>
        <v>Номинальное напряжение оперативного постоянного тока, Uном.</v>
      </c>
      <c r="AF122" s="1"/>
      <c r="AG122" s="3"/>
      <c r="AH122" s="3"/>
      <c r="AI122" s="3"/>
      <c r="AJ122" s="3"/>
      <c r="AK122" s="3"/>
      <c r="AL122" s="1"/>
      <c r="AM122" s="1"/>
      <c r="AN122" s="1"/>
      <c r="AO122" s="1"/>
      <c r="AP122" s="1"/>
    </row>
    <row r="123" spans="28:42" hidden="1" x14ac:dyDescent="0.2">
      <c r="AB123" s="12"/>
      <c r="AC123" s="10"/>
      <c r="AD123" s="11"/>
      <c r="AE123" s="189">
        <v>1</v>
      </c>
      <c r="AF123" s="12"/>
      <c r="AG123" s="119">
        <v>1</v>
      </c>
      <c r="AH123" s="120">
        <v>2</v>
      </c>
      <c r="AI123" s="120">
        <v>3</v>
      </c>
      <c r="AJ123" s="120">
        <v>4</v>
      </c>
      <c r="AK123" s="120">
        <v>5</v>
      </c>
      <c r="AL123" s="119">
        <v>1</v>
      </c>
      <c r="AM123" s="120">
        <v>2</v>
      </c>
      <c r="AN123" s="120">
        <v>3</v>
      </c>
      <c r="AO123" s="120">
        <v>4</v>
      </c>
      <c r="AP123" s="121">
        <v>5</v>
      </c>
    </row>
    <row r="124" spans="28:42" hidden="1" x14ac:dyDescent="0.2">
      <c r="AB124" s="12"/>
      <c r="AC124" s="4">
        <v>1</v>
      </c>
      <c r="AD124" s="16" t="s">
        <v>1</v>
      </c>
      <c r="AE124" s="197" t="str">
        <f>AD124</f>
        <v>230В</v>
      </c>
      <c r="AF124" s="12"/>
      <c r="AG124" s="122" t="s">
        <v>1</v>
      </c>
      <c r="AH124" s="123" t="s">
        <v>1</v>
      </c>
      <c r="AI124" s="123" t="s">
        <v>1</v>
      </c>
      <c r="AJ124" s="123" t="s">
        <v>1</v>
      </c>
      <c r="AK124" s="123" t="s">
        <v>1</v>
      </c>
      <c r="AL124" s="124">
        <v>230</v>
      </c>
      <c r="AM124" s="125">
        <v>230</v>
      </c>
      <c r="AN124" s="125">
        <v>230</v>
      </c>
      <c r="AO124" s="125">
        <v>230</v>
      </c>
      <c r="AP124" s="126">
        <v>230</v>
      </c>
    </row>
    <row r="125" spans="28:42" hidden="1" x14ac:dyDescent="0.2">
      <c r="AB125" s="12"/>
      <c r="AC125" s="4">
        <v>2</v>
      </c>
      <c r="AD125" s="16" t="s">
        <v>2</v>
      </c>
      <c r="AE125" s="197" t="str">
        <f t="shared" ref="AE125:AE128" si="1">AD125</f>
        <v>115В</v>
      </c>
      <c r="AF125" s="12"/>
      <c r="AG125" s="122" t="s">
        <v>2</v>
      </c>
      <c r="AH125" s="123" t="s">
        <v>2</v>
      </c>
      <c r="AI125" s="123" t="s">
        <v>2</v>
      </c>
      <c r="AJ125" s="123" t="s">
        <v>2</v>
      </c>
      <c r="AK125" s="123" t="s">
        <v>2</v>
      </c>
      <c r="AL125" s="127">
        <v>115</v>
      </c>
      <c r="AM125" s="128">
        <v>115</v>
      </c>
      <c r="AN125" s="128">
        <v>115</v>
      </c>
      <c r="AO125" s="128">
        <v>115</v>
      </c>
      <c r="AP125" s="129">
        <v>115</v>
      </c>
    </row>
    <row r="126" spans="28:42" hidden="1" x14ac:dyDescent="0.2">
      <c r="AB126" s="12"/>
      <c r="AC126" s="4">
        <v>3</v>
      </c>
      <c r="AD126" s="16" t="s">
        <v>3</v>
      </c>
      <c r="AE126" s="197" t="str">
        <f t="shared" si="1"/>
        <v>60В</v>
      </c>
      <c r="AF126" s="12"/>
      <c r="AG126" s="122" t="s">
        <v>3</v>
      </c>
      <c r="AH126" s="123" t="s">
        <v>3</v>
      </c>
      <c r="AI126" s="123" t="s">
        <v>3</v>
      </c>
      <c r="AJ126" s="123" t="s">
        <v>3</v>
      </c>
      <c r="AK126" s="123" t="s">
        <v>3</v>
      </c>
      <c r="AL126" s="127">
        <v>60</v>
      </c>
      <c r="AM126" s="128">
        <v>60</v>
      </c>
      <c r="AN126" s="128">
        <v>60</v>
      </c>
      <c r="AO126" s="128">
        <v>60</v>
      </c>
      <c r="AP126" s="129">
        <v>60</v>
      </c>
    </row>
    <row r="127" spans="28:42" hidden="1" x14ac:dyDescent="0.2">
      <c r="AB127" s="12"/>
      <c r="AC127" s="4">
        <v>4</v>
      </c>
      <c r="AD127" s="16" t="s">
        <v>39</v>
      </c>
      <c r="AE127" s="197" t="str">
        <f t="shared" si="1"/>
        <v>48В</v>
      </c>
      <c r="AF127" s="12"/>
      <c r="AG127" s="122" t="s">
        <v>39</v>
      </c>
      <c r="AH127" s="123" t="s">
        <v>39</v>
      </c>
      <c r="AI127" s="123" t="s">
        <v>39</v>
      </c>
      <c r="AJ127" s="123" t="s">
        <v>39</v>
      </c>
      <c r="AK127" s="123" t="s">
        <v>39</v>
      </c>
      <c r="AL127" s="127">
        <v>48</v>
      </c>
      <c r="AM127" s="128">
        <v>48</v>
      </c>
      <c r="AN127" s="128">
        <v>48</v>
      </c>
      <c r="AO127" s="128">
        <v>48</v>
      </c>
      <c r="AP127" s="129">
        <v>48</v>
      </c>
    </row>
    <row r="128" spans="28:42" hidden="1" x14ac:dyDescent="0.2">
      <c r="AB128" s="12"/>
      <c r="AC128" s="6">
        <v>5</v>
      </c>
      <c r="AD128" s="21" t="s">
        <v>40</v>
      </c>
      <c r="AE128" s="198" t="str">
        <f t="shared" si="1"/>
        <v>24В</v>
      </c>
      <c r="AF128" s="12"/>
      <c r="AG128" s="130" t="s">
        <v>40</v>
      </c>
      <c r="AH128" s="131" t="s">
        <v>40</v>
      </c>
      <c r="AI128" s="131" t="s">
        <v>40</v>
      </c>
      <c r="AJ128" s="131" t="s">
        <v>40</v>
      </c>
      <c r="AK128" s="132" t="s">
        <v>40</v>
      </c>
      <c r="AL128" s="133">
        <v>24</v>
      </c>
      <c r="AM128" s="134">
        <v>24</v>
      </c>
      <c r="AN128" s="134">
        <v>24</v>
      </c>
      <c r="AO128" s="134">
        <v>24</v>
      </c>
      <c r="AP128" s="135">
        <v>24</v>
      </c>
    </row>
    <row r="129" spans="28:42" ht="13.5" hidden="1" thickBot="1" x14ac:dyDescent="0.25">
      <c r="AB129" s="12"/>
      <c r="AC129" s="8"/>
      <c r="AD129" s="25"/>
      <c r="AE129" s="200"/>
      <c r="AF129" s="12"/>
      <c r="AG129" s="136"/>
      <c r="AH129" s="137"/>
      <c r="AI129" s="137"/>
      <c r="AJ129" s="137"/>
      <c r="AK129" s="137"/>
      <c r="AL129" s="138"/>
      <c r="AM129" s="139"/>
      <c r="AN129" s="139"/>
      <c r="AO129" s="139"/>
      <c r="AP129" s="140"/>
    </row>
    <row r="130" spans="28:42" hidden="1" x14ac:dyDescent="0.2">
      <c r="AB130" s="12"/>
      <c r="AC130" s="12"/>
      <c r="AD130" s="29"/>
      <c r="AE130" s="201"/>
      <c r="AF130" s="12"/>
      <c r="AG130" s="29"/>
      <c r="AH130" s="29"/>
      <c r="AI130" s="29"/>
      <c r="AJ130" s="29"/>
      <c r="AK130" s="29"/>
      <c r="AL130" s="12"/>
      <c r="AM130" s="12"/>
      <c r="AN130" s="12"/>
      <c r="AO130" s="12"/>
      <c r="AP130" s="12"/>
    </row>
    <row r="131" spans="28:42" ht="13.5" hidden="1" thickBot="1" x14ac:dyDescent="0.25">
      <c r="AB131" s="1"/>
      <c r="AC131" s="1"/>
      <c r="AD131" s="3"/>
      <c r="AE131" s="196" t="str">
        <f>ОпросныйЛистСГПМ!B29</f>
        <v>Исполнение шкафов ЗВУ и АКБ (ШxВxГ)</v>
      </c>
      <c r="AF131" s="1"/>
      <c r="AG131" s="3"/>
      <c r="AH131" s="3"/>
      <c r="AI131" s="3"/>
      <c r="AJ131" s="3"/>
      <c r="AK131" s="3"/>
      <c r="AL131" s="1"/>
      <c r="AM131" s="1"/>
      <c r="AN131" s="1"/>
      <c r="AO131" s="1"/>
      <c r="AP131" s="1"/>
    </row>
    <row r="132" spans="28:42" hidden="1" x14ac:dyDescent="0.2">
      <c r="AB132" s="1"/>
      <c r="AC132" s="10"/>
      <c r="AD132" s="14"/>
      <c r="AE132" s="189">
        <v>1</v>
      </c>
      <c r="AF132" s="1"/>
      <c r="AG132" s="13">
        <v>1</v>
      </c>
      <c r="AH132" s="14">
        <v>2</v>
      </c>
      <c r="AI132" s="14">
        <v>3</v>
      </c>
      <c r="AJ132" s="14">
        <v>4</v>
      </c>
      <c r="AK132" s="14">
        <v>5</v>
      </c>
      <c r="AL132" s="13">
        <v>1</v>
      </c>
      <c r="AM132" s="14">
        <v>2</v>
      </c>
      <c r="AN132" s="14">
        <v>3</v>
      </c>
      <c r="AO132" s="14">
        <v>4</v>
      </c>
      <c r="AP132" s="15">
        <v>5</v>
      </c>
    </row>
    <row r="133" spans="28:42" hidden="1" x14ac:dyDescent="0.2">
      <c r="AB133" s="1"/>
      <c r="AC133" s="4">
        <v>1</v>
      </c>
      <c r="AD133" s="16" t="str">
        <f>HLOOKUP($AE$107,$AL$132:$AP$139,2)</f>
        <v>С816</v>
      </c>
      <c r="AE133" s="202" t="str">
        <f>HLOOKUP($AE$107,$AG$132:$AK$139,2)</f>
        <v>Стандартное 800x2100x600мм (цоколь 100мм)</v>
      </c>
      <c r="AF133" s="1"/>
      <c r="AG133" s="30" t="s">
        <v>68</v>
      </c>
      <c r="AH133" s="31" t="str">
        <f t="shared" ref="AH133:AK134" si="2">AG133</f>
        <v>Стандартное 800x2100x600мм (цоколь 100мм)</v>
      </c>
      <c r="AI133" s="31" t="str">
        <f t="shared" si="2"/>
        <v>Стандартное 800x2100x600мм (цоколь 100мм)</v>
      </c>
      <c r="AJ133" s="31" t="str">
        <f t="shared" si="2"/>
        <v>Стандартное 800x2100x600мм (цоколь 100мм)</v>
      </c>
      <c r="AK133" s="31" t="str">
        <f t="shared" si="2"/>
        <v>Стандартное 800x2100x600мм (цоколь 100мм)</v>
      </c>
      <c r="AL133" s="17" t="s">
        <v>61</v>
      </c>
      <c r="AM133" s="18" t="str">
        <f t="shared" ref="AM133:AN136" si="3">AL133</f>
        <v>С816</v>
      </c>
      <c r="AN133" s="18" t="str">
        <f t="shared" si="3"/>
        <v>С816</v>
      </c>
      <c r="AO133" s="18" t="str">
        <f t="shared" ref="AO133" si="4">AN133</f>
        <v>С816</v>
      </c>
      <c r="AP133" s="18" t="str">
        <f t="shared" ref="AP133" si="5">AO133</f>
        <v>С816</v>
      </c>
    </row>
    <row r="134" spans="28:42" hidden="1" x14ac:dyDescent="0.2">
      <c r="AB134" s="1"/>
      <c r="AC134" s="4">
        <v>2</v>
      </c>
      <c r="AD134" s="16" t="str">
        <f>HLOOKUP($AE$107,$AL$132:$AP$139,3)</f>
        <v>С826</v>
      </c>
      <c r="AE134" s="202" t="str">
        <f>HLOOKUP($AE$107,$AG$132:$AK$139,3)</f>
        <v>Стандартное 800x2200x600мм (цоколь 200мм)</v>
      </c>
      <c r="AF134" s="1"/>
      <c r="AG134" s="30" t="s">
        <v>69</v>
      </c>
      <c r="AH134" s="31" t="str">
        <f t="shared" si="2"/>
        <v>Стандартное 800x2200x600мм (цоколь 200мм)</v>
      </c>
      <c r="AI134" s="31" t="str">
        <f t="shared" si="2"/>
        <v>Стандартное 800x2200x600мм (цоколь 200мм)</v>
      </c>
      <c r="AJ134" s="31" t="str">
        <f t="shared" si="2"/>
        <v>Стандартное 800x2200x600мм (цоколь 200мм)</v>
      </c>
      <c r="AK134" s="31" t="str">
        <f t="shared" si="2"/>
        <v>Стандартное 800x2200x600мм (цоколь 200мм)</v>
      </c>
      <c r="AL134" s="19" t="s">
        <v>62</v>
      </c>
      <c r="AM134" s="16" t="str">
        <f t="shared" si="3"/>
        <v>С826</v>
      </c>
      <c r="AN134" s="16" t="str">
        <f t="shared" si="3"/>
        <v>С826</v>
      </c>
      <c r="AO134" s="16" t="str">
        <f t="shared" ref="AO134:AP138" si="6">AN134</f>
        <v>С826</v>
      </c>
      <c r="AP134" s="20" t="str">
        <f t="shared" si="6"/>
        <v>С826</v>
      </c>
    </row>
    <row r="135" spans="28:42" hidden="1" x14ac:dyDescent="0.2">
      <c r="AB135" s="1"/>
      <c r="AC135" s="4">
        <v>3</v>
      </c>
      <c r="AD135" s="16" t="str">
        <f>HLOOKUP($AE$107,$AL$132:$AP$139,4)</f>
        <v>К616</v>
      </c>
      <c r="AE135" s="202" t="str">
        <f>HLOOKUP($AE$107,$AG$132:$AK$139,4)</f>
        <v>Компактное 600x2100x600мм (цоколь 100мм)</v>
      </c>
      <c r="AF135" s="1"/>
      <c r="AG135" s="30" t="s">
        <v>70</v>
      </c>
      <c r="AH135" s="31" t="str">
        <f t="shared" ref="AH135" si="7">AG135</f>
        <v>Компактное 600x2100x600мм (цоколь 100мм)</v>
      </c>
      <c r="AI135" s="31" t="str">
        <f t="shared" ref="AI135" si="8">AH135</f>
        <v>Компактное 600x2100x600мм (цоколь 100мм)</v>
      </c>
      <c r="AJ135" s="31" t="str">
        <f t="shared" ref="AJ135" si="9">AI135</f>
        <v>Компактное 600x2100x600мм (цоколь 100мм)</v>
      </c>
      <c r="AK135" s="31" t="str">
        <f t="shared" ref="AK135" si="10">AJ135</f>
        <v>Компактное 600x2100x600мм (цоколь 100мм)</v>
      </c>
      <c r="AL135" s="19" t="s">
        <v>63</v>
      </c>
      <c r="AM135" s="16" t="str">
        <f t="shared" si="3"/>
        <v>К616</v>
      </c>
      <c r="AN135" s="16" t="str">
        <f t="shared" si="3"/>
        <v>К616</v>
      </c>
      <c r="AO135" s="16" t="str">
        <f t="shared" si="6"/>
        <v>К616</v>
      </c>
      <c r="AP135" s="20" t="str">
        <f t="shared" si="6"/>
        <v>К616</v>
      </c>
    </row>
    <row r="136" spans="28:42" hidden="1" x14ac:dyDescent="0.2">
      <c r="AB136" s="1"/>
      <c r="AC136" s="4">
        <v>4</v>
      </c>
      <c r="AD136" s="16" t="str">
        <f>HLOOKUP($AE$107,$AL$132:$AP$139,5)</f>
        <v>К626</v>
      </c>
      <c r="AE136" s="202" t="str">
        <f>HLOOKUP($AE$107,$AG$132:$AK$139,5)</f>
        <v>Компактное 600x2200x600мм (цоколь 200мм)</v>
      </c>
      <c r="AF136" s="1"/>
      <c r="AG136" s="30" t="s">
        <v>71</v>
      </c>
      <c r="AH136" s="31" t="str">
        <f t="shared" ref="AH136" si="11">AG136</f>
        <v>Компактное 600x2200x600мм (цоколь 200мм)</v>
      </c>
      <c r="AI136" s="31" t="str">
        <f t="shared" ref="AI136" si="12">AH136</f>
        <v>Компактное 600x2200x600мм (цоколь 200мм)</v>
      </c>
      <c r="AJ136" s="31" t="str">
        <f t="shared" ref="AJ136" si="13">AI136</f>
        <v>Компактное 600x2200x600мм (цоколь 200мм)</v>
      </c>
      <c r="AK136" s="31" t="str">
        <f t="shared" ref="AK136:AK138" si="14">AJ136</f>
        <v>Компактное 600x2200x600мм (цоколь 200мм)</v>
      </c>
      <c r="AL136" s="19" t="s">
        <v>64</v>
      </c>
      <c r="AM136" s="16" t="str">
        <f t="shared" si="3"/>
        <v>К626</v>
      </c>
      <c r="AN136" s="16" t="str">
        <f t="shared" si="3"/>
        <v>К626</v>
      </c>
      <c r="AO136" s="16" t="str">
        <f t="shared" si="6"/>
        <v>К626</v>
      </c>
      <c r="AP136" s="20" t="str">
        <f t="shared" si="6"/>
        <v>К626</v>
      </c>
    </row>
    <row r="137" spans="28:42" hidden="1" x14ac:dyDescent="0.2">
      <c r="AB137" s="1"/>
      <c r="AC137" s="4">
        <v>5</v>
      </c>
      <c r="AD137" s="16" t="str">
        <f>HLOOKUP($AE$107,$AL$132:$AP$139,6)</f>
        <v>К614</v>
      </c>
      <c r="AE137" s="202" t="str">
        <f>HLOOKUP($AE$107,$AG$132:$AK$139,6)</f>
        <v>Компактное 600x2100x400мм (цоколь 100мм, одностороннее обслуживание)</v>
      </c>
      <c r="AF137" s="1"/>
      <c r="AG137" s="30" t="s">
        <v>72</v>
      </c>
      <c r="AH137" s="31" t="str">
        <f t="shared" ref="AH137:AH138" si="15">AG137</f>
        <v>Компактное 600x2100x400мм (цоколь 100мм, одностороннее обслуживание)</v>
      </c>
      <c r="AI137" s="31" t="str">
        <f t="shared" ref="AI137:AI138" si="16">AH137</f>
        <v>Компактное 600x2100x400мм (цоколь 100мм, одностороннее обслуживание)</v>
      </c>
      <c r="AJ137" s="31" t="str">
        <f t="shared" ref="AJ137:AJ138" si="17">AI137</f>
        <v>Компактное 600x2100x400мм (цоколь 100мм, одностороннее обслуживание)</v>
      </c>
      <c r="AK137" s="31" t="str">
        <f t="shared" si="14"/>
        <v>Компактное 600x2100x400мм (цоколь 100мм, одностороннее обслуживание)</v>
      </c>
      <c r="AL137" s="19" t="s">
        <v>65</v>
      </c>
      <c r="AM137" s="16" t="str">
        <f t="shared" ref="AM137:AM138" si="18">AL137</f>
        <v>К614</v>
      </c>
      <c r="AN137" s="16" t="str">
        <f t="shared" ref="AN137:AN138" si="19">AM137</f>
        <v>К614</v>
      </c>
      <c r="AO137" s="16" t="str">
        <f t="shared" ref="AO137:AO138" si="20">AN137</f>
        <v>К614</v>
      </c>
      <c r="AP137" s="20" t="str">
        <f t="shared" si="6"/>
        <v>К614</v>
      </c>
    </row>
    <row r="138" spans="28:42" hidden="1" x14ac:dyDescent="0.2">
      <c r="AB138" s="1"/>
      <c r="AC138" s="6">
        <v>6</v>
      </c>
      <c r="AD138" s="21" t="str">
        <f>HLOOKUP($AE$107,$AL$132:$AP$139,7)</f>
        <v>К624</v>
      </c>
      <c r="AE138" s="203" t="str">
        <f>HLOOKUP($AE$107,$AG$132:$AK$139,7)</f>
        <v>Компактное 600x2200x400мм (цоколь 200мм, одностороннее обслуживание)</v>
      </c>
      <c r="AF138" s="1"/>
      <c r="AG138" s="32" t="s">
        <v>73</v>
      </c>
      <c r="AH138" s="167" t="str">
        <f t="shared" si="15"/>
        <v>Компактное 600x2200x400мм (цоколь 200мм, одностороннее обслуживание)</v>
      </c>
      <c r="AI138" s="167" t="str">
        <f t="shared" si="16"/>
        <v>Компактное 600x2200x400мм (цоколь 200мм, одностороннее обслуживание)</v>
      </c>
      <c r="AJ138" s="167" t="str">
        <f t="shared" si="17"/>
        <v>Компактное 600x2200x400мм (цоколь 200мм, одностороннее обслуживание)</v>
      </c>
      <c r="AK138" s="22" t="str">
        <f t="shared" si="14"/>
        <v>Компактное 600x2200x400мм (цоколь 200мм, одностороннее обслуживание)</v>
      </c>
      <c r="AL138" s="23" t="s">
        <v>66</v>
      </c>
      <c r="AM138" s="21" t="str">
        <f t="shared" si="18"/>
        <v>К624</v>
      </c>
      <c r="AN138" s="21" t="str">
        <f t="shared" si="19"/>
        <v>К624</v>
      </c>
      <c r="AO138" s="21" t="str">
        <f t="shared" si="20"/>
        <v>К624</v>
      </c>
      <c r="AP138" s="24" t="str">
        <f t="shared" si="6"/>
        <v>К624</v>
      </c>
    </row>
    <row r="139" spans="28:42" ht="13.5" hidden="1" thickBot="1" x14ac:dyDescent="0.25">
      <c r="AB139" s="1"/>
      <c r="AC139" s="8"/>
      <c r="AD139" s="25"/>
      <c r="AE139" s="200"/>
      <c r="AF139" s="1"/>
      <c r="AG139" s="26"/>
      <c r="AH139" s="25"/>
      <c r="AI139" s="25"/>
      <c r="AJ139" s="25"/>
      <c r="AK139" s="25"/>
      <c r="AL139" s="8"/>
      <c r="AM139" s="27"/>
      <c r="AN139" s="27"/>
      <c r="AO139" s="27"/>
      <c r="AP139" s="28"/>
    </row>
    <row r="140" spans="28:42" hidden="1" x14ac:dyDescent="0.2">
      <c r="AB140" s="1"/>
      <c r="AC140" s="1"/>
      <c r="AD140" s="3"/>
      <c r="AE140" s="195"/>
      <c r="AF140" s="1"/>
      <c r="AG140" s="3"/>
      <c r="AH140" s="3"/>
      <c r="AI140" s="3"/>
      <c r="AJ140" s="3"/>
      <c r="AK140" s="3"/>
      <c r="AL140" s="1"/>
      <c r="AM140" s="1"/>
      <c r="AN140" s="1"/>
      <c r="AO140" s="1"/>
      <c r="AP140" s="1"/>
    </row>
    <row r="141" spans="28:42" ht="13.5" hidden="1" thickBot="1" x14ac:dyDescent="0.25">
      <c r="AB141" s="1"/>
      <c r="AC141" s="1"/>
      <c r="AD141" s="3"/>
      <c r="AE141" s="196" t="str">
        <f>ОпросныйЛистСГПМ!$B$32</f>
        <v>Блок аварийного освещения</v>
      </c>
      <c r="AF141" s="1"/>
      <c r="AG141" s="3"/>
      <c r="AH141" s="3"/>
      <c r="AI141" s="3"/>
      <c r="AJ141" s="3"/>
      <c r="AK141" s="3"/>
      <c r="AL141" s="1"/>
      <c r="AM141" s="1"/>
      <c r="AN141" s="1"/>
      <c r="AO141" s="1"/>
      <c r="AP141" s="1"/>
    </row>
    <row r="142" spans="28:42" hidden="1" x14ac:dyDescent="0.2">
      <c r="AB142" s="1"/>
      <c r="AC142" s="10"/>
      <c r="AD142" s="14"/>
      <c r="AE142" s="189">
        <v>2</v>
      </c>
      <c r="AF142" s="1"/>
      <c r="AG142" s="3"/>
      <c r="AH142" s="3"/>
      <c r="AI142" s="3"/>
      <c r="AJ142" s="3"/>
      <c r="AK142" s="3"/>
      <c r="AL142" s="1"/>
      <c r="AM142" s="1"/>
      <c r="AN142" s="1"/>
      <c r="AO142" s="1"/>
      <c r="AP142" s="1"/>
    </row>
    <row r="143" spans="28:42" hidden="1" x14ac:dyDescent="0.2">
      <c r="AB143" s="1"/>
      <c r="AC143" s="4">
        <v>1</v>
      </c>
      <c r="AD143" s="16">
        <v>1</v>
      </c>
      <c r="AE143" s="202" t="s">
        <v>4</v>
      </c>
      <c r="AF143" s="1"/>
      <c r="AG143" s="3"/>
      <c r="AH143" s="3"/>
      <c r="AI143" s="3"/>
      <c r="AJ143" s="3"/>
      <c r="AK143" s="3"/>
      <c r="AL143" s="1"/>
      <c r="AM143" s="1"/>
      <c r="AN143" s="1"/>
      <c r="AO143" s="1"/>
      <c r="AP143" s="1"/>
    </row>
    <row r="144" spans="28:42" hidden="1" x14ac:dyDescent="0.2">
      <c r="AB144" s="1"/>
      <c r="AC144" s="6">
        <v>2</v>
      </c>
      <c r="AD144" s="21">
        <v>0</v>
      </c>
      <c r="AE144" s="203" t="s">
        <v>5</v>
      </c>
      <c r="AF144" s="1"/>
      <c r="AG144" s="3"/>
      <c r="AH144" s="3"/>
      <c r="AI144" s="3"/>
      <c r="AJ144" s="3"/>
      <c r="AK144" s="3"/>
      <c r="AL144" s="1"/>
      <c r="AM144" s="1"/>
      <c r="AN144" s="1"/>
      <c r="AO144" s="1"/>
      <c r="AP144" s="1"/>
    </row>
    <row r="145" spans="28:42" ht="13.5" hidden="1" thickBot="1" x14ac:dyDescent="0.25">
      <c r="AB145" s="1"/>
      <c r="AC145" s="8"/>
      <c r="AD145" s="25"/>
      <c r="AE145" s="200"/>
      <c r="AF145" s="1"/>
      <c r="AG145" s="3"/>
      <c r="AH145" s="3"/>
      <c r="AI145" s="3"/>
      <c r="AJ145" s="3"/>
      <c r="AK145" s="3"/>
      <c r="AL145" s="1"/>
      <c r="AM145" s="1"/>
      <c r="AN145" s="1"/>
      <c r="AO145" s="1"/>
      <c r="AP145" s="1"/>
    </row>
    <row r="146" spans="28:42" hidden="1" x14ac:dyDescent="0.2">
      <c r="AB146" s="1"/>
      <c r="AC146" s="1"/>
      <c r="AD146" s="3"/>
      <c r="AE146" s="195"/>
      <c r="AF146" s="1"/>
      <c r="AG146" s="3"/>
      <c r="AH146" s="3"/>
      <c r="AI146" s="3"/>
      <c r="AJ146" s="3"/>
      <c r="AK146" s="3"/>
      <c r="AL146" s="1"/>
      <c r="AM146" s="1"/>
      <c r="AN146" s="1"/>
      <c r="AO146" s="1"/>
      <c r="AP146" s="1"/>
    </row>
    <row r="147" spans="28:42" ht="13.5" hidden="1" thickBot="1" x14ac:dyDescent="0.25">
      <c r="AB147" s="1"/>
      <c r="AC147" s="1"/>
      <c r="AD147" s="3"/>
      <c r="AE147" s="204" t="str">
        <f>ОпросныйЛистСГПМ!B35</f>
        <v>Исполнение СГПМ</v>
      </c>
      <c r="AF147" s="1"/>
      <c r="AG147" s="3"/>
      <c r="AH147" s="3"/>
      <c r="AI147" s="3"/>
      <c r="AJ147" s="3"/>
      <c r="AK147" s="3"/>
      <c r="AL147" s="1"/>
      <c r="AM147" s="1"/>
      <c r="AN147" s="1"/>
      <c r="AO147" s="1"/>
      <c r="AP147" s="1"/>
    </row>
    <row r="148" spans="28:42" hidden="1" x14ac:dyDescent="0.2">
      <c r="AB148" s="1"/>
      <c r="AC148" s="10"/>
      <c r="AD148" s="14"/>
      <c r="AE148" s="189">
        <v>2</v>
      </c>
      <c r="AF148" s="1"/>
      <c r="AG148" s="119">
        <v>1</v>
      </c>
      <c r="AH148" s="120">
        <v>2</v>
      </c>
      <c r="AI148" s="120">
        <v>3</v>
      </c>
      <c r="AJ148" s="120">
        <v>4</v>
      </c>
      <c r="AK148" s="121">
        <v>5</v>
      </c>
      <c r="AL148" s="119">
        <v>1</v>
      </c>
      <c r="AM148" s="120">
        <v>2</v>
      </c>
      <c r="AN148" s="120">
        <v>3</v>
      </c>
      <c r="AO148" s="120">
        <v>4</v>
      </c>
      <c r="AP148" s="121">
        <v>5</v>
      </c>
    </row>
    <row r="149" spans="28:42" hidden="1" x14ac:dyDescent="0.2">
      <c r="AB149" s="1"/>
      <c r="AC149" s="4">
        <v>1</v>
      </c>
      <c r="AD149" s="16" t="s">
        <v>57</v>
      </c>
      <c r="AE149" s="202" t="s">
        <v>43</v>
      </c>
      <c r="AF149" s="1"/>
      <c r="AG149" s="142" t="s">
        <v>4</v>
      </c>
      <c r="AH149" s="143" t="s">
        <v>5</v>
      </c>
      <c r="AI149" s="143" t="s">
        <v>5</v>
      </c>
      <c r="AJ149" s="143" t="s">
        <v>5</v>
      </c>
      <c r="AK149" s="144" t="s">
        <v>5</v>
      </c>
      <c r="AL149" s="124">
        <v>1</v>
      </c>
      <c r="AM149" s="125">
        <v>1</v>
      </c>
      <c r="AN149" s="125">
        <v>1</v>
      </c>
      <c r="AO149" s="125">
        <v>1</v>
      </c>
      <c r="AP149" s="126">
        <v>1</v>
      </c>
    </row>
    <row r="150" spans="28:42" hidden="1" x14ac:dyDescent="0.2">
      <c r="AB150" s="1"/>
      <c r="AC150" s="6">
        <v>2</v>
      </c>
      <c r="AD150" s="21" t="s">
        <v>58</v>
      </c>
      <c r="AE150" s="203" t="s">
        <v>44</v>
      </c>
      <c r="AF150" s="1"/>
      <c r="AG150" s="145" t="s">
        <v>5</v>
      </c>
      <c r="AH150" s="146" t="s">
        <v>0</v>
      </c>
      <c r="AI150" s="146" t="s">
        <v>0</v>
      </c>
      <c r="AJ150" s="146" t="s">
        <v>0</v>
      </c>
      <c r="AK150" s="147" t="s">
        <v>0</v>
      </c>
      <c r="AL150" s="133">
        <v>2</v>
      </c>
      <c r="AM150" s="134">
        <v>2</v>
      </c>
      <c r="AN150" s="134">
        <v>2</v>
      </c>
      <c r="AO150" s="134">
        <v>2</v>
      </c>
      <c r="AP150" s="135">
        <v>2</v>
      </c>
    </row>
    <row r="151" spans="28:42" ht="13.5" hidden="1" thickBot="1" x14ac:dyDescent="0.25">
      <c r="AB151" s="1"/>
      <c r="AC151" s="8"/>
      <c r="AD151" s="25"/>
      <c r="AE151" s="200"/>
      <c r="AF151" s="1"/>
      <c r="AG151" s="136"/>
      <c r="AH151" s="137"/>
      <c r="AI151" s="137"/>
      <c r="AJ151" s="137"/>
      <c r="AK151" s="148"/>
      <c r="AL151" s="138"/>
      <c r="AM151" s="139"/>
      <c r="AN151" s="139"/>
      <c r="AO151" s="139"/>
      <c r="AP151" s="140"/>
    </row>
    <row r="152" spans="28:42" hidden="1" x14ac:dyDescent="0.2">
      <c r="AB152" s="1"/>
      <c r="AC152" s="1"/>
      <c r="AD152" s="3"/>
      <c r="AE152" s="195"/>
      <c r="AF152" s="1"/>
      <c r="AG152" s="3"/>
      <c r="AH152" s="3"/>
      <c r="AI152" s="3"/>
      <c r="AJ152" s="3"/>
      <c r="AK152" s="3"/>
      <c r="AL152" s="1"/>
      <c r="AM152" s="1"/>
      <c r="AN152" s="1"/>
      <c r="AO152" s="1"/>
      <c r="AP152" s="1"/>
    </row>
    <row r="153" spans="28:42" ht="13.5" hidden="1" thickBot="1" x14ac:dyDescent="0.25">
      <c r="AB153" s="1"/>
      <c r="AC153" s="1"/>
      <c r="AD153" s="3"/>
      <c r="AE153" s="196" t="str">
        <f>ОпросныйЛистСГПМ!$B$38</f>
        <v>Стационарная система «СЕНСОР-СМ»</v>
      </c>
      <c r="AF153" s="1"/>
      <c r="AG153" s="3"/>
      <c r="AH153" s="3"/>
      <c r="AI153" s="3"/>
      <c r="AJ153" s="3"/>
      <c r="AK153" s="3"/>
      <c r="AL153" s="1"/>
      <c r="AM153" s="1"/>
      <c r="AN153" s="1"/>
      <c r="AO153" s="1"/>
      <c r="AP153" s="1"/>
    </row>
    <row r="154" spans="28:42" hidden="1" x14ac:dyDescent="0.2">
      <c r="AB154" s="1"/>
      <c r="AC154" s="10"/>
      <c r="AD154" s="14"/>
      <c r="AE154" s="189">
        <v>2</v>
      </c>
      <c r="AF154" s="1"/>
      <c r="AG154" s="3"/>
      <c r="AH154" s="3"/>
      <c r="AI154" s="3"/>
      <c r="AJ154" s="3"/>
      <c r="AK154" s="3"/>
      <c r="AL154" s="1"/>
      <c r="AM154" s="1"/>
      <c r="AN154" s="1"/>
      <c r="AO154" s="1"/>
      <c r="AP154" s="1"/>
    </row>
    <row r="155" spans="28:42" hidden="1" x14ac:dyDescent="0.2">
      <c r="AB155" s="1"/>
      <c r="AC155" s="4">
        <v>1</v>
      </c>
      <c r="AD155" s="16" t="s">
        <v>9</v>
      </c>
      <c r="AE155" s="202" t="s">
        <v>4</v>
      </c>
      <c r="AF155" s="1"/>
      <c r="AG155" s="3"/>
      <c r="AH155" s="3"/>
      <c r="AI155" s="3"/>
      <c r="AJ155" s="3"/>
      <c r="AK155" s="3"/>
      <c r="AL155" s="1"/>
      <c r="AM155" s="1"/>
      <c r="AN155" s="1"/>
      <c r="AO155" s="1"/>
      <c r="AP155" s="1"/>
    </row>
    <row r="156" spans="28:42" hidden="1" x14ac:dyDescent="0.2">
      <c r="AB156" s="1"/>
      <c r="AC156" s="6">
        <v>2</v>
      </c>
      <c r="AD156" s="21">
        <v>0</v>
      </c>
      <c r="AE156" s="203" t="s">
        <v>5</v>
      </c>
      <c r="AF156" s="1"/>
      <c r="AG156" s="3"/>
      <c r="AH156" s="3"/>
      <c r="AI156" s="3"/>
      <c r="AJ156" s="3"/>
      <c r="AK156" s="3"/>
      <c r="AL156" s="1"/>
      <c r="AM156" s="1"/>
      <c r="AN156" s="1"/>
      <c r="AO156" s="1"/>
      <c r="AP156" s="1"/>
    </row>
    <row r="157" spans="28:42" ht="13.5" hidden="1" thickBot="1" x14ac:dyDescent="0.25">
      <c r="AB157" s="1"/>
      <c r="AC157" s="8"/>
      <c r="AD157" s="25"/>
      <c r="AE157" s="200"/>
      <c r="AF157" s="1"/>
      <c r="AG157" s="3"/>
      <c r="AH157" s="3"/>
      <c r="AI157" s="3"/>
      <c r="AJ157" s="3"/>
      <c r="AK157" s="3"/>
      <c r="AL157" s="1"/>
      <c r="AM157" s="1"/>
      <c r="AN157" s="1"/>
      <c r="AO157" s="1"/>
      <c r="AP157" s="1"/>
    </row>
    <row r="158" spans="28:42" hidden="1" x14ac:dyDescent="0.2">
      <c r="AB158" s="1"/>
      <c r="AC158" s="1"/>
      <c r="AD158" s="3"/>
      <c r="AE158" s="195"/>
      <c r="AF158" s="1"/>
      <c r="AG158" s="3"/>
      <c r="AH158" s="3"/>
      <c r="AI158" s="3"/>
      <c r="AJ158" s="3"/>
      <c r="AK158" s="3"/>
      <c r="AL158" s="1"/>
      <c r="AM158" s="1"/>
      <c r="AN158" s="1"/>
      <c r="AO158" s="1"/>
      <c r="AP158" s="1"/>
    </row>
    <row r="159" spans="28:42" ht="13.5" hidden="1" thickBot="1" x14ac:dyDescent="0.25">
      <c r="AB159" s="1"/>
      <c r="AC159" s="1"/>
      <c r="AD159" s="3"/>
      <c r="AE159" s="196" t="str">
        <f>ОпросныйЛистСГПМ!B41</f>
        <v>Емкость аккумуляторной батареи (0 - означает "без АКБ")</v>
      </c>
      <c r="AF159" s="1"/>
      <c r="AG159" s="3"/>
      <c r="AH159" s="3"/>
      <c r="AI159" s="3"/>
      <c r="AJ159" s="3"/>
      <c r="AK159" s="3"/>
      <c r="AL159" s="1"/>
      <c r="AM159" s="1"/>
      <c r="AN159" s="1"/>
      <c r="AO159" s="1"/>
      <c r="AP159" s="1"/>
    </row>
    <row r="160" spans="28:42" hidden="1" x14ac:dyDescent="0.2">
      <c r="AB160" s="1"/>
      <c r="AC160" s="168"/>
      <c r="AD160" s="169"/>
      <c r="AE160" s="205">
        <v>3</v>
      </c>
      <c r="AF160" s="170"/>
      <c r="AG160" s="108">
        <v>1</v>
      </c>
      <c r="AH160" s="109">
        <v>2</v>
      </c>
      <c r="AI160" s="109">
        <v>3</v>
      </c>
      <c r="AJ160" s="109">
        <v>4</v>
      </c>
      <c r="AK160" s="109">
        <v>5</v>
      </c>
      <c r="AL160" s="108">
        <v>1</v>
      </c>
      <c r="AM160" s="109">
        <v>2</v>
      </c>
      <c r="AN160" s="109">
        <v>3</v>
      </c>
      <c r="AO160" s="109">
        <v>4</v>
      </c>
      <c r="AP160" s="110">
        <v>5</v>
      </c>
    </row>
    <row r="161" spans="28:42" hidden="1" x14ac:dyDescent="0.2">
      <c r="AB161" s="1"/>
      <c r="AC161" s="171">
        <v>1</v>
      </c>
      <c r="AD161" s="114">
        <v>0</v>
      </c>
      <c r="AE161" s="206" t="s">
        <v>5</v>
      </c>
      <c r="AF161" s="170"/>
      <c r="AG161" s="172"/>
      <c r="AH161" s="173"/>
      <c r="AI161" s="173"/>
      <c r="AJ161" s="173"/>
      <c r="AK161" s="173"/>
      <c r="AL161" s="172"/>
      <c r="AM161" s="173"/>
      <c r="AN161" s="173"/>
      <c r="AO161" s="173"/>
      <c r="AP161" s="174"/>
    </row>
    <row r="162" spans="28:42" hidden="1" x14ac:dyDescent="0.2">
      <c r="AB162" s="1"/>
      <c r="AC162" s="171">
        <v>2</v>
      </c>
      <c r="AD162" s="114">
        <f>HLOOKUP($AE$107,$AL$160:$AP$167,3)</f>
        <v>33</v>
      </c>
      <c r="AE162" s="206" t="str">
        <f>HLOOKUP($AE$107,$AG$160:$AK$167,3)</f>
        <v>33 А*ч</v>
      </c>
      <c r="AF162" s="170"/>
      <c r="AG162" s="111" t="s">
        <v>32</v>
      </c>
      <c r="AH162" s="112" t="s">
        <v>32</v>
      </c>
      <c r="AI162" s="112" t="s">
        <v>32</v>
      </c>
      <c r="AJ162" s="112" t="s">
        <v>32</v>
      </c>
      <c r="AK162" s="112" t="s">
        <v>32</v>
      </c>
      <c r="AL162" s="113">
        <v>33</v>
      </c>
      <c r="AM162" s="114">
        <v>33</v>
      </c>
      <c r="AN162" s="114">
        <v>33</v>
      </c>
      <c r="AO162" s="114">
        <v>33</v>
      </c>
      <c r="AP162" s="115">
        <v>33</v>
      </c>
    </row>
    <row r="163" spans="28:42" hidden="1" x14ac:dyDescent="0.2">
      <c r="AB163" s="1"/>
      <c r="AC163" s="171">
        <v>3</v>
      </c>
      <c r="AD163" s="114">
        <f>HLOOKUP($AE$107,$AL$160:$AP$167,4)</f>
        <v>54</v>
      </c>
      <c r="AE163" s="206" t="str">
        <f>HLOOKUP($AE$107,$AG$160:$AK$167,4)</f>
        <v>54 А*ч</v>
      </c>
      <c r="AF163" s="170"/>
      <c r="AG163" s="111" t="s">
        <v>33</v>
      </c>
      <c r="AH163" s="112" t="s">
        <v>33</v>
      </c>
      <c r="AI163" s="112" t="s">
        <v>33</v>
      </c>
      <c r="AJ163" s="112" t="s">
        <v>33</v>
      </c>
      <c r="AK163" s="112" t="s">
        <v>33</v>
      </c>
      <c r="AL163" s="113">
        <v>54</v>
      </c>
      <c r="AM163" s="114">
        <v>54</v>
      </c>
      <c r="AN163" s="114">
        <v>54</v>
      </c>
      <c r="AO163" s="114">
        <v>54</v>
      </c>
      <c r="AP163" s="115">
        <v>54</v>
      </c>
    </row>
    <row r="164" spans="28:42" hidden="1" x14ac:dyDescent="0.2">
      <c r="AB164" s="1"/>
      <c r="AC164" s="171">
        <v>4</v>
      </c>
      <c r="AD164" s="114">
        <f>HLOOKUP($AE$107,$AL$160:$AP$167,5)</f>
        <v>75</v>
      </c>
      <c r="AE164" s="206" t="str">
        <f>HLOOKUP($AE$107,$AG$160:$AK$167,5)</f>
        <v>75 А*ч</v>
      </c>
      <c r="AF164" s="170"/>
      <c r="AG164" s="175" t="s">
        <v>0</v>
      </c>
      <c r="AH164" s="176" t="s">
        <v>34</v>
      </c>
      <c r="AI164" s="176" t="s">
        <v>34</v>
      </c>
      <c r="AJ164" s="176" t="s">
        <v>34</v>
      </c>
      <c r="AK164" s="176" t="s">
        <v>34</v>
      </c>
      <c r="AL164" s="113" t="str">
        <f>$AD$104</f>
        <v>#</v>
      </c>
      <c r="AM164" s="114">
        <v>75</v>
      </c>
      <c r="AN164" s="114">
        <v>75</v>
      </c>
      <c r="AO164" s="114">
        <v>75</v>
      </c>
      <c r="AP164" s="115">
        <v>75</v>
      </c>
    </row>
    <row r="165" spans="28:42" hidden="1" x14ac:dyDescent="0.2">
      <c r="AB165" s="1"/>
      <c r="AC165" s="171">
        <v>5</v>
      </c>
      <c r="AD165" s="114">
        <f>HLOOKUP($AE$107,$AL$160:$AP$167,6)</f>
        <v>88</v>
      </c>
      <c r="AE165" s="206" t="str">
        <f>HLOOKUP($AE$107,$AG$160:$AK$167,6)</f>
        <v>88 А*ч</v>
      </c>
      <c r="AF165" s="170"/>
      <c r="AG165" s="175" t="s">
        <v>0</v>
      </c>
      <c r="AH165" s="176" t="s">
        <v>10</v>
      </c>
      <c r="AI165" s="176" t="s">
        <v>10</v>
      </c>
      <c r="AJ165" s="176" t="s">
        <v>10</v>
      </c>
      <c r="AK165" s="176" t="s">
        <v>10</v>
      </c>
      <c r="AL165" s="113" t="str">
        <f t="shared" ref="AL165:AL166" si="21">$AD$104</f>
        <v>#</v>
      </c>
      <c r="AM165" s="114">
        <v>88</v>
      </c>
      <c r="AN165" s="114">
        <v>88</v>
      </c>
      <c r="AO165" s="114">
        <v>88</v>
      </c>
      <c r="AP165" s="115">
        <v>88</v>
      </c>
    </row>
    <row r="166" spans="28:42" ht="13.5" hidden="1" thickBot="1" x14ac:dyDescent="0.25">
      <c r="AB166" s="1"/>
      <c r="AC166" s="177">
        <v>6</v>
      </c>
      <c r="AD166" s="116">
        <f>HLOOKUP($AE$107,$AL$160:$AP$167,7)</f>
        <v>100</v>
      </c>
      <c r="AE166" s="207" t="str">
        <f>HLOOKUP($AE$107,$AG$160:$AK$167,7)</f>
        <v>100 А*ч</v>
      </c>
      <c r="AF166" s="170"/>
      <c r="AG166" s="178" t="s">
        <v>0</v>
      </c>
      <c r="AH166" s="179" t="s">
        <v>11</v>
      </c>
      <c r="AI166" s="179" t="s">
        <v>11</v>
      </c>
      <c r="AJ166" s="179" t="s">
        <v>11</v>
      </c>
      <c r="AK166" s="179" t="s">
        <v>11</v>
      </c>
      <c r="AL166" s="180" t="str">
        <f t="shared" si="21"/>
        <v>#</v>
      </c>
      <c r="AM166" s="181">
        <v>100</v>
      </c>
      <c r="AN166" s="181">
        <v>100</v>
      </c>
      <c r="AO166" s="181">
        <v>100</v>
      </c>
      <c r="AP166" s="182">
        <v>100</v>
      </c>
    </row>
    <row r="167" spans="28:42" ht="13.5" hidden="1" thickBot="1" x14ac:dyDescent="0.25">
      <c r="AB167" s="1"/>
      <c r="AC167" s="118"/>
      <c r="AD167" s="117"/>
      <c r="AE167" s="208"/>
      <c r="AF167" s="170"/>
      <c r="AG167" s="183"/>
      <c r="AH167" s="183"/>
      <c r="AI167" s="183"/>
      <c r="AJ167" s="183"/>
      <c r="AK167" s="183"/>
      <c r="AL167" s="170"/>
      <c r="AM167" s="170"/>
      <c r="AN167" s="170"/>
      <c r="AO167" s="170"/>
      <c r="AP167" s="170"/>
    </row>
  </sheetData>
  <sheetProtection password="DECA" sheet="1" objects="1" scenarios="1" selectLockedCells="1"/>
  <mergeCells count="69">
    <mergeCell ref="F45:Y45"/>
    <mergeCell ref="C65:Y67"/>
    <mergeCell ref="G50:Y58"/>
    <mergeCell ref="G47:K47"/>
    <mergeCell ref="B16:C16"/>
    <mergeCell ref="B17:C17"/>
    <mergeCell ref="B18:C18"/>
    <mergeCell ref="R24:Y24"/>
    <mergeCell ref="R27:Y27"/>
    <mergeCell ref="B25:E25"/>
    <mergeCell ref="B22:C22"/>
    <mergeCell ref="F21:G21"/>
    <mergeCell ref="H21:I21"/>
    <mergeCell ref="J21:K21"/>
    <mergeCell ref="R30:Y30"/>
    <mergeCell ref="D42:E42"/>
    <mergeCell ref="C4:Y4"/>
    <mergeCell ref="C63:Y63"/>
    <mergeCell ref="R36:Y36"/>
    <mergeCell ref="R39:Y39"/>
    <mergeCell ref="B42:C42"/>
    <mergeCell ref="R42:Y42"/>
    <mergeCell ref="R33:Y33"/>
    <mergeCell ref="B35:K35"/>
    <mergeCell ref="B34:K34"/>
    <mergeCell ref="D24:E24"/>
    <mergeCell ref="B23:C23"/>
    <mergeCell ref="D27:E27"/>
    <mergeCell ref="D30:E30"/>
    <mergeCell ref="D33:E33"/>
    <mergeCell ref="B31:I31"/>
    <mergeCell ref="B32:I32"/>
    <mergeCell ref="B40:O40"/>
    <mergeCell ref="B41:O41"/>
    <mergeCell ref="D39:E39"/>
    <mergeCell ref="B37:M37"/>
    <mergeCell ref="B38:M38"/>
    <mergeCell ref="F6:Y7"/>
    <mergeCell ref="R22:Y22"/>
    <mergeCell ref="P16:Y17"/>
    <mergeCell ref="D21:E21"/>
    <mergeCell ref="P21:Q21"/>
    <mergeCell ref="R18:Y19"/>
    <mergeCell ref="L21:M21"/>
    <mergeCell ref="N21:O21"/>
    <mergeCell ref="P22:Q22"/>
    <mergeCell ref="B9:C9"/>
    <mergeCell ref="N22:O22"/>
    <mergeCell ref="N14:Y15"/>
    <mergeCell ref="F22:G22"/>
    <mergeCell ref="J10:Y11"/>
    <mergeCell ref="H8:Y9"/>
    <mergeCell ref="B19:C19"/>
    <mergeCell ref="B2:Y2"/>
    <mergeCell ref="B45:C45"/>
    <mergeCell ref="H49:V49"/>
    <mergeCell ref="B61:Y61"/>
    <mergeCell ref="B28:G28"/>
    <mergeCell ref="B29:G29"/>
    <mergeCell ref="H22:I22"/>
    <mergeCell ref="J22:K22"/>
    <mergeCell ref="D36:E36"/>
    <mergeCell ref="D22:E22"/>
    <mergeCell ref="B26:E26"/>
    <mergeCell ref="B6:C6"/>
    <mergeCell ref="B7:C7"/>
    <mergeCell ref="L22:M22"/>
    <mergeCell ref="L12:Y13"/>
    <mergeCell ref="B10:C10"/>
  </mergeCells>
  <phoneticPr fontId="6" type="noConversion"/>
  <conditionalFormatting sqref="J10:Y11">
    <cfRule type="containsText" dxfId="6" priority="11" operator="containsText" text="не выбран">
      <formula>NOT(ISERROR(SEARCH("не выбран",J10)))</formula>
    </cfRule>
  </conditionalFormatting>
  <conditionalFormatting sqref="R39:Y39">
    <cfRule type="containsText" dxfId="5" priority="7" operator="containsText" text="СЕНСОР">
      <formula>NOT(ISERROR(SEARCH("СЕНСОР",R39)))</formula>
    </cfRule>
  </conditionalFormatting>
  <conditionalFormatting sqref="N14:Y15">
    <cfRule type="containsText" dxfId="4" priority="6" operator="containsText" text="недопустимое">
      <formula>NOT(ISERROR(SEARCH("недопустимое",N14)))</formula>
    </cfRule>
  </conditionalFormatting>
  <conditionalFormatting sqref="R36:Y36">
    <cfRule type="containsText" dxfId="3" priority="5" operator="containsText" text="шкаф">
      <formula>NOT(ISERROR(SEARCH("шкаф",R36)))</formula>
    </cfRule>
  </conditionalFormatting>
  <conditionalFormatting sqref="R30:Y30">
    <cfRule type="containsText" dxfId="2" priority="4" operator="containsText" text="шкаф">
      <formula>NOT(ISERROR(SEARCH("шкаф",R30)))</formula>
    </cfRule>
  </conditionalFormatting>
  <conditionalFormatting sqref="AI27">
    <cfRule type="containsText" dxfId="1" priority="2" operator="containsText" text="примечание">
      <formula>NOT(ISERROR(SEARCH("примечание",AI27)))</formula>
    </cfRule>
  </conditionalFormatting>
  <conditionalFormatting sqref="P16:Y17">
    <cfRule type="containsText" dxfId="0" priority="1" operator="containsText" text="примечание">
      <formula>NOT(ISERROR(SEARCH("примечание",P16)))</formula>
    </cfRule>
  </conditionalFormatting>
  <hyperlinks>
    <hyperlink ref="B47" location="Лист2!A1" display="QF1"/>
  </hyperlinks>
  <pageMargins left="0.15748031496062992" right="0.19685039370078741" top="0.38" bottom="0.47244094488188981" header="0.26" footer="0.46"/>
  <pageSetup paperSize="9" scale="6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List Box 1">
              <controlPr locked="0" defaultSize="0" autoLine="0" autoPict="0">
                <anchor moveWithCells="1">
                  <from>
                    <xdr:col>1</xdr:col>
                    <xdr:colOff>28575</xdr:colOff>
                    <xdr:row>23</xdr:row>
                    <xdr:rowOff>0</xdr:rowOff>
                  </from>
                  <to>
                    <xdr:col>2</xdr:col>
                    <xdr:colOff>895350</xdr:colOff>
                    <xdr:row>23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List Box 2">
              <controlPr locked="0" defaultSize="0" autoLine="0" autoPict="0">
                <anchor moveWithCells="1">
                  <from>
                    <xdr:col>1</xdr:col>
                    <xdr:colOff>28575</xdr:colOff>
                    <xdr:row>26</xdr:row>
                    <xdr:rowOff>9525</xdr:rowOff>
                  </from>
                  <to>
                    <xdr:col>2</xdr:col>
                    <xdr:colOff>885825</xdr:colOff>
                    <xdr:row>26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List Box 3">
              <controlPr defaultSize="0" autoLine="0" autoPict="0">
                <anchor moveWithCells="1">
                  <from>
                    <xdr:col>1</xdr:col>
                    <xdr:colOff>28575</xdr:colOff>
                    <xdr:row>29</xdr:row>
                    <xdr:rowOff>0</xdr:rowOff>
                  </from>
                  <to>
                    <xdr:col>2</xdr:col>
                    <xdr:colOff>885825</xdr:colOff>
                    <xdr:row>29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List Box 4">
              <controlPr locked="0" defaultSize="0" autoLine="0" autoPict="0">
                <anchor moveWithCells="1">
                  <from>
                    <xdr:col>1</xdr:col>
                    <xdr:colOff>38100</xdr:colOff>
                    <xdr:row>32</xdr:row>
                    <xdr:rowOff>0</xdr:rowOff>
                  </from>
                  <to>
                    <xdr:col>2</xdr:col>
                    <xdr:colOff>885825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8" name="List Box 13">
              <controlPr locked="0" defaultSize="0" autoLine="0" autoPict="0">
                <anchor moveWithCells="1">
                  <from>
                    <xdr:col>1</xdr:col>
                    <xdr:colOff>28575</xdr:colOff>
                    <xdr:row>35</xdr:row>
                    <xdr:rowOff>0</xdr:rowOff>
                  </from>
                  <to>
                    <xdr:col>2</xdr:col>
                    <xdr:colOff>895350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9" name="List Box 15">
              <controlPr defaultSize="0" autoLine="0" autoPict="0">
                <anchor moveWithCells="1">
                  <from>
                    <xdr:col>1</xdr:col>
                    <xdr:colOff>28575</xdr:colOff>
                    <xdr:row>38</xdr:row>
                    <xdr:rowOff>9525</xdr:rowOff>
                  </from>
                  <to>
                    <xdr:col>2</xdr:col>
                    <xdr:colOff>895350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ОпросныйЛистСГПМ</vt:lpstr>
      <vt:lpstr>Name_Class</vt:lpstr>
      <vt:lpstr>Name_Customer</vt:lpstr>
      <vt:lpstr>Name_Object</vt:lpstr>
      <vt:lpstr>Name_Persona</vt:lpstr>
      <vt:lpstr>ОпросныйЛистСГПМ!Область_печати</vt:lpstr>
    </vt:vector>
  </TitlesOfParts>
  <Company>ALSTOM T&amp;D P&amp;C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Wright</dc:creator>
  <cp:lastModifiedBy>Acer</cp:lastModifiedBy>
  <cp:lastPrinted>2016-11-28T04:13:50Z</cp:lastPrinted>
  <dcterms:created xsi:type="dcterms:W3CDTF">2001-03-13T08:35:30Z</dcterms:created>
  <dcterms:modified xsi:type="dcterms:W3CDTF">2016-11-28T04:19:16Z</dcterms:modified>
</cp:coreProperties>
</file>